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gua\Documents\PIAAG\Seguimiento PND 2019-2022\"/>
    </mc:Choice>
  </mc:AlternateContent>
  <bookViews>
    <workbookView xWindow="0" yWindow="0" windowWidth="9780" windowHeight="6870" tabRatio="834" activeTab="2"/>
  </bookViews>
  <sheets>
    <sheet name="Portada" sheetId="3" r:id="rId1"/>
    <sheet name="Preinversion PIAAG" sheetId="2" r:id="rId2"/>
    <sheet name="Preinversion+Ejecucion PIAAG" sheetId="4" r:id="rId3"/>
    <sheet name="Ejecucion PIAAG"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13" i="4" l="1"/>
  <c r="AJ6" i="2"/>
  <c r="AN6" i="4"/>
  <c r="X6" i="4"/>
  <c r="S6" i="4"/>
  <c r="N6" i="4"/>
  <c r="AL10" i="4" l="1"/>
  <c r="AK10" i="4"/>
  <c r="AJ10" i="4"/>
  <c r="AN10" i="4" s="1"/>
  <c r="X10" i="4"/>
  <c r="Q10" i="4"/>
  <c r="P10" i="4"/>
  <c r="O10" i="4"/>
  <c r="N10" i="4"/>
  <c r="AN9" i="4"/>
  <c r="X9" i="4"/>
  <c r="S9" i="4"/>
  <c r="N9" i="4"/>
  <c r="S10" i="4" l="1"/>
  <c r="AN7" i="4"/>
  <c r="X7" i="4"/>
  <c r="S7" i="4"/>
  <c r="N7" i="4"/>
  <c r="AN5" i="4"/>
  <c r="X5" i="4"/>
  <c r="S5" i="4"/>
  <c r="N5" i="4"/>
  <c r="AJ5" i="2"/>
  <c r="V5" i="2"/>
  <c r="Q5" i="2"/>
  <c r="L5" i="2"/>
  <c r="Q8" i="5" l="1"/>
  <c r="L8" i="5"/>
  <c r="Q7" i="5"/>
  <c r="L7" i="5"/>
  <c r="Q6" i="5"/>
  <c r="L6" i="5"/>
  <c r="Q5" i="5"/>
  <c r="L5" i="5"/>
  <c r="AN12" i="4"/>
  <c r="X12" i="4"/>
  <c r="S12" i="4"/>
  <c r="N12" i="4"/>
  <c r="AN11" i="4"/>
  <c r="X11" i="4"/>
  <c r="S11" i="4"/>
  <c r="N11" i="4"/>
  <c r="AN8" i="4"/>
  <c r="X8" i="4"/>
  <c r="S8" i="4"/>
  <c r="N8" i="4"/>
</calcChain>
</file>

<file path=xl/sharedStrings.xml><?xml version="1.0" encoding="utf-8"?>
<sst xmlns="http://schemas.openxmlformats.org/spreadsheetml/2006/main" count="274" uniqueCount="144">
  <si>
    <t>Proyectos en Fase de Preinversión</t>
  </si>
  <si>
    <t xml:space="preserve">REPORTE DE AVANCE SEMESTRAL </t>
  </si>
  <si>
    <t>#</t>
  </si>
  <si>
    <t>Código BPIP</t>
  </si>
  <si>
    <t>Nombre del proyecto</t>
  </si>
  <si>
    <t>Institución</t>
  </si>
  <si>
    <t>Objetivo del proyecto</t>
  </si>
  <si>
    <t>Indicador de avance del proyecto</t>
  </si>
  <si>
    <t>Línea Base 2018</t>
  </si>
  <si>
    <t>Meta del periodo 
2019 - 2022</t>
  </si>
  <si>
    <t>Estimación presupuestaria 
(Millones de colones)</t>
  </si>
  <si>
    <t>Fuente de financiamiento</t>
  </si>
  <si>
    <t>Responsable
ejecutor</t>
  </si>
  <si>
    <t>Fecha de inicio 
(Mes / Año)</t>
  </si>
  <si>
    <t>Fecha de finalización
(Mes / Año)</t>
  </si>
  <si>
    <t>Nueva Fecha Estimada de finalización
(Mes / Año)</t>
  </si>
  <si>
    <t>Observaciones / Comentarios sobre el avance del proyecto</t>
  </si>
  <si>
    <t>Perfil 
(5%)</t>
  </si>
  <si>
    <t>Prefactibilidad 
(10%)</t>
  </si>
  <si>
    <t>Factibilidad (40%)</t>
  </si>
  <si>
    <t>Viabilidad Ambiental 
(30%)</t>
  </si>
  <si>
    <t>Diseño final
(15%)</t>
  </si>
  <si>
    <t>Linea Base 2018 
(%)</t>
  </si>
  <si>
    <t>Total Periodo 
2019 - 2022</t>
  </si>
  <si>
    <t>% de Avance Total</t>
  </si>
  <si>
    <t>No está inscrito</t>
  </si>
  <si>
    <t>SENARA</t>
  </si>
  <si>
    <t>Porcentaje de avance de la Fase de Preinversión</t>
  </si>
  <si>
    <t>Senara.
Dirección de Ingeniería y Desarrollo de Proyectos. Oficina Región Chorotega</t>
  </si>
  <si>
    <t>Trasvase de aguas del río Cañas al Canal del Sur, Distrito de Riego Arenal Tempisque (DRAT)</t>
  </si>
  <si>
    <t>Senara,
DRAT</t>
  </si>
  <si>
    <t>300 productores usuarios del DRAT</t>
  </si>
  <si>
    <t>Avance TOTAL =</t>
  </si>
  <si>
    <t>Proyectos en Fase de Preinversión + Ejecución</t>
  </si>
  <si>
    <t>AVANCE AL: 
Proyectos del AYA con información brindada con fecha de corte al 06-2019 (Excepto Liberia etapa 2, Nicoya etapa 2. ambos tienen corte al 31-5-2019)
Proyectos del Senara con información brindada con fecha de corte al 07-06-2019</t>
  </si>
  <si>
    <t>Perfil 
(1%)</t>
  </si>
  <si>
    <t>Prefactibilidad 
(2%)</t>
  </si>
  <si>
    <t>Factibilidad (3%)</t>
  </si>
  <si>
    <t>Viabilidad Ambiental 
(3%)</t>
  </si>
  <si>
    <t>Diseño final
(3%)</t>
  </si>
  <si>
    <t>Licitación y Orden de inicio 
(3%)</t>
  </si>
  <si>
    <t>Ejecución 
(85%)</t>
  </si>
  <si>
    <t xml:space="preserve">Total </t>
  </si>
  <si>
    <t xml:space="preserve">Construcción de Riego para el Asentamiento Campesino La Urraca </t>
  </si>
  <si>
    <t>Implementar el sistema de riego para la totalidad de la finca de manera que se tengan 25 unidades productivas de 4 hectáreas en promedio, de las cuales se equiparía completamente (incluyendo la cinta de goteo) una hectárea para que los agricultores desarrollen la actividad agrícola que se adapte al equipo</t>
  </si>
  <si>
    <t xml:space="preserve">Porcentaje de avance de etapa  </t>
  </si>
  <si>
    <t>n.a.</t>
  </si>
  <si>
    <t xml:space="preserve"> Asentamiento Campesino La Urraca </t>
  </si>
  <si>
    <t>002299</t>
  </si>
  <si>
    <t>Incrementar la disponibilidad del agua en la margen derecha del río Tempisque, mediante la construcción de obras de infraestructura, como medidas de adaptación al cambio climático para un mejor aprovechamiento del agua, estimulando el desarrollo socioeconómico de la región.</t>
  </si>
  <si>
    <t xml:space="preserve"> Transferencia GO, Senara y BCIE</t>
  </si>
  <si>
    <t>Cantones de Liberia, Carrillo, Santa Cruz, Bagaces y Nicoya</t>
  </si>
  <si>
    <t>Proyecto Abastecimiento Cañas - Bebedero</t>
  </si>
  <si>
    <t>AYA</t>
  </si>
  <si>
    <t>Incrementar la capacidad de producción del acueducto de la ciudad de Cañas, mediante la captación y potabilización de agua del embalse de Sandillal, propiedad del ICE.</t>
  </si>
  <si>
    <t>Porcentaje de avance de la obra</t>
  </si>
  <si>
    <t>Gobierno de la República China</t>
  </si>
  <si>
    <t>UEN Programación y Control. Director UEN PyC</t>
  </si>
  <si>
    <t>Cañas y  Bebedero</t>
  </si>
  <si>
    <t xml:space="preserve">002521 Reposición del abastecimiento del Acueducto Cañas-Bebedero.             
Lo que se tiene es un estudio técnico.     
El proyecto cuenta con una Declaratoria de Emergencia de la CNE Acuerdo No.133-04-2017, el cual exonera el procedimiento ordinario de Viabilidad Ambiental de SETENA. El proyecto también cuenta con una Declaratoria de Interés Público para efectos de agilización de trámites y permisos. 
Captación, el terreno tiene un área total de 70123m2. Existe un Convenio de Uso con el ICE denominado CON-070-17 - AyA - ICE - Sandillal el cual permite realizar actividades constructivas relativas al proyecto Cañas Bebedero dentro de la finca G-1985543-2017, tambien destina un área de 70123m2 para efectos de la consrtucción de la planta potabilizadora. Sin embargo, el convenio no contempla la adquisición o formalización del terreno. Se debe llegar a un acuerdo con la Dirección de Bienes e Inmuebles del ICE, Dirección Jurídica AyA y Gerencial General para definir el convenio o procedimiento de adquisición que pueda aplicar a este terreno. 
Este proyecto tiene la particularidad de que a nivel constructivo avance muy muy rápido. Pero se atrasa por el proceso de aprobación de planos que va en paralelo con la construcción.
en la medida que se habiliten planos aprobados, estos se construyen a un ritmo muy acelerado 
 </t>
  </si>
  <si>
    <t>AyA</t>
  </si>
  <si>
    <t>UEN Administración de Proyectos. Director UEN AP</t>
  </si>
  <si>
    <t>Colorado de Abangares.</t>
  </si>
  <si>
    <t>001617</t>
  </si>
  <si>
    <t>Ampliación y mejoramiento del acueducto de Bagaces, Guanacaste</t>
  </si>
  <si>
    <t xml:space="preserve"> Bagaces, Arbolito, El Chile, Montenegro, Falconiana, Agua Caliente. </t>
  </si>
  <si>
    <t xml:space="preserve">En el apartado de factibilidad, se contempla el avance en terrenos, </t>
  </si>
  <si>
    <t>000374</t>
  </si>
  <si>
    <t>Mejoras al acueducto de Liberia Etapa 2</t>
  </si>
  <si>
    <t>Mejorar al Acueducto de Liberia mediante el ordenamiento hidráulico, para abastecer de agua potable el distrito de Liberia</t>
  </si>
  <si>
    <t>AyA/BCIE</t>
  </si>
  <si>
    <t>AyA
Unidad Ejecutora AyA/ BCIE 1725, Director UE</t>
  </si>
  <si>
    <t xml:space="preserve">Liberia </t>
  </si>
  <si>
    <t>000373</t>
  </si>
  <si>
    <t>Mejoras al acueducto de Nicoya Etapa 2</t>
  </si>
  <si>
    <t>Mejorar al Acueducto de Nicoya para abastecer de agua potable el distrito de Nicoya.</t>
  </si>
  <si>
    <t>UE BCIE. Director UE BCIE</t>
  </si>
  <si>
    <t xml:space="preserve">Distrito central de Nicoya. </t>
  </si>
  <si>
    <t>Proyectos en fase de Ejecución</t>
  </si>
  <si>
    <t xml:space="preserve">Linea Base 2018 </t>
  </si>
  <si>
    <r>
      <t xml:space="preserve">AVANCE AL: </t>
    </r>
    <r>
      <rPr>
        <b/>
        <sz val="11"/>
        <color rgb="FFFF0000"/>
        <rFont val="Times New Roman"/>
        <family val="1"/>
      </rPr>
      <t>06-2019</t>
    </r>
  </si>
  <si>
    <t>Avance en Ejecución
(%)</t>
  </si>
  <si>
    <t>% de Avance Ejecución</t>
  </si>
  <si>
    <t>Mejoras al acueducto de Nicoya Etapa 1</t>
  </si>
  <si>
    <t>002203</t>
  </si>
  <si>
    <t>Acueducto El Coco – Ocotal - Sardinal Fase 2</t>
  </si>
  <si>
    <t xml:space="preserve">Acceso el agua de la comunidades por medio de un acueducto integral y sostenible. </t>
  </si>
  <si>
    <t>AyA/Fidecomiso</t>
  </si>
  <si>
    <t>Sardinal, El Coco y Octal y comunidades vecinas</t>
  </si>
  <si>
    <t>Se finalizaron las obras, pendiente de Capitalización</t>
  </si>
  <si>
    <t>002252</t>
  </si>
  <si>
    <t>Acueducto Regional Costero Canton de Santa Cruz (Acueducto de Nimboyores)</t>
  </si>
  <si>
    <t>El proyecto Acueducto de Nimboyores consiste en la explotación de 188,8 l/s del acuífero Nimboyores, para abastecer de agua potable la zona costera de Santa Cruz desde Potrero hasta Tamarindo, cubriendo una población de 50 mil habitantes.</t>
  </si>
  <si>
    <t xml:space="preserve">Santa Cruz, desde Potrero hasta Tamarindo, en la que se incluyen Flamingo, Brasilito, Conchal, Playa Grande, Matapalo, Lorena, Portegolpe, El Llano, Huacas, Villarreal, La Garita, Lajas, Mangos, Paraiso, Lomas, Santa Rosa, Hatillo, Hernández, San Francisco, Los Ranchos, Corona, Trapiche, Río Seco, San José, Las Palmas, Mar Vista , etc. </t>
  </si>
  <si>
    <t>Pendiente pruebas tanque de Tamarindo</t>
  </si>
  <si>
    <t>002229</t>
  </si>
  <si>
    <t>Acueducto de Papagayo Sur (Trancas)</t>
  </si>
  <si>
    <t>Aumentar la producción del acueducto del Golfo de Papagayo Sur, donde se verán beneficiadas las poblaciones de Playa Panamá, Playa Hermosa, el pueblo civil de Playa Panamá, con el objetivo de atender las concesiones del ICT.  El aumento será en orden de magnitud de 120 l/s, a partir de un campo de pozos en la zona de Las Trancas.</t>
  </si>
  <si>
    <t>AyA/ICT</t>
  </si>
  <si>
    <t>Playa Panamá, Playa Hermosa, las áreas concesionadas, el pueblo civil de Playa Panamá (de ser necesario, para el crecimiento vegetativo) y zonas aledañas.</t>
  </si>
  <si>
    <t xml:space="preserve">Cantón </t>
  </si>
  <si>
    <t xml:space="preserve">Distrito </t>
  </si>
  <si>
    <t xml:space="preserve">Comunidades </t>
  </si>
  <si>
    <t>Apoyo requerido</t>
  </si>
  <si>
    <t>Fecha de finalización INICIAL
(Mes / Año)</t>
  </si>
  <si>
    <t>Nicoya</t>
  </si>
  <si>
    <t>Carrillo</t>
  </si>
  <si>
    <t>Palmira - Sardinal</t>
  </si>
  <si>
    <t>Santa Cruz</t>
  </si>
  <si>
    <t>Santa Cruz, Veintisiete de Abril, Tempate, Diriá, Cabo Velas, Tamarindo</t>
  </si>
  <si>
    <t>002521</t>
  </si>
  <si>
    <t>Cañas</t>
  </si>
  <si>
    <t>Bagaces</t>
  </si>
  <si>
    <t>Liberia</t>
  </si>
  <si>
    <t>Cañas, Bebedero</t>
  </si>
  <si>
    <t>Abangares</t>
  </si>
  <si>
    <t>Colorado</t>
  </si>
  <si>
    <t>Existe un solo proyecto 000374, lo que se  separo fueron las obras. 
El monto está sumado con Liberia Etapa 1. Lo anterior porque para efectos de MIDEPLAN, corresponde al proyecto 374</t>
  </si>
  <si>
    <t xml:space="preserve"> Existe un solo proyecto 000373, lo que se  separo fueron las obras. 
El monto está sumado con Nicoya Etapa 1. Lo anterior porque para efectos de MIDEPLAN, corresponde al proyecto 373
	</t>
  </si>
  <si>
    <t>Construcción de obras de infraestructuras que permitan garantizar el suministro de agua para riego en el área de influencia del Proyecto, de tal forma que se logre brindar un servicio oportuno y sostenido a todos los usuarios del sistema del DRAT-Canal del Sur.</t>
  </si>
  <si>
    <t>No definido</t>
  </si>
  <si>
    <t xml:space="preserve">Al momento de la formulación del PND y de la definición de esta matriz, se proyectó elaborar el proceso de preinversión a partir del perfil existente, no obstante a finales del año 2018, se logró la obtención de recursos para financiar la ejecución de las obras del proyecto, por medio de transferencia extraordinaria MAG - Senara, para la atención de la sequía en el Pacífico Norte.  Se elaboraron los diseños y los documentos de contratación, lo que permitió iniciar los procesos de contratación, que concluyeron con la adjudicación e inicio de las obras en el mes de setiembre de 2019.  Así las cosas, las obras de este proyecto entrarán en operación en el primer trimestre de 2020. Información con corte al  15/09/2019
</t>
  </si>
  <si>
    <t>Transferencia de fondos del INDER al Senara para la contratación y ejecución de las obras, con base en los estudios y diseños realizados por el SENARA.</t>
  </si>
  <si>
    <t>Sardinal</t>
  </si>
  <si>
    <t>Hubo un cambio en la dsiponibilidad de agua para el proyecto, esto se identificó en el trámite de la concesión de agua, por que tuvo que replantearse algunos elementos del Proyecto. La concesión ya fue otorgada y el diseño elaborado por el SENARA.  Se suscribió una carta de compromiso entre SENARA e INDER para ejecutar el proyecto y al finalizar el 2019 se debe tener firmado el Convenio Interinstitucional para tal efecto.  SENARA incorporó los recursos para ejecución de las obras en el presupuesto 2020. la contratación de las obras se realizará en el primer semestre 2020 y la ejecución se iniciará en el segundo semestre  para concluirse en el primer semestre 2021, según lo programado
Información con corte al 15/09/2019</t>
  </si>
  <si>
    <t>Sistema de abastecimiento de aguaa de la cuenca media del río Tempisque y comunidades costeras (PACCUME)</t>
  </si>
  <si>
    <t>Senara.
Unidad Ejecutora del PAACUME</t>
  </si>
  <si>
    <t>Liberia, Carrillo, Santa Cruz, Bagaces y Nicoya</t>
  </si>
  <si>
    <t>Existe una acción de inconstitucionalidad en estudio de la Sala IV,  que ha no permitido avanzar en etapas posteriores, lo anterior desde enero de 2019 a la fecha. Entre las acciones que no ha permitido la acción de inconstitucionalidad están la finalización de la negociación del contrato de préstamo con el BCIE, la aprobación final de MIDEPLAN para el Préstamo, la aprobación del BCCR y de la Autoridad Presupuestaria y la aprobación final de la SETENA al Estudio de Impacto ambiental.  Se está concluyendo el Anexo solicitado por la SETENA para el análisis final del EsIA del PAACUME.  La Junta Directiva del SENARA aprobó continuar con los trámites para iniciar la compra de propiedades en el área del embalse del Río Piedras, para no retrasar el avance del Proyecto. Información con corte al 15/09/2019</t>
  </si>
  <si>
    <t>Si la Sala IV desestima la Acción de insconstitucionalidad, se requiere mucho apoyo para avanzar en  la finalización de la negociación del contrato de préstamo con el BCIE, la aprobación final de MIDEPLAN para el Préstamo, la aprobación del BCCR y de la Autoridad Presupuestaria y la aprobación final de la SETENA al Estudio de Impacto ambiental, con el fin de que se elabore de forma muy ágil el Proyecto de Ley que debe ser enviado a la Asamblea Legislativa para la aprobación del contrato de Préstamo con el BCIE.</t>
  </si>
  <si>
    <t>Costo Total del Proyecto
(Millones de colones)</t>
  </si>
  <si>
    <t>AVANCE AL: 15-09-2019</t>
  </si>
  <si>
    <t>El proyecto esta suspendido desde el 18 de diciembre de 2018 hasta el 18 de Junio de 2019, ya se tramitó la Prórroga de suspension del 18 de junio al 18 de diciembre 2019, con el oficio PRE-UE-BCIE-2019-00507, falta la resolucion de gerencia, por tanto se mantiene el porcentaje de avance del año 2018. 
El monto total está sumado con Nicoya Etapa 2. Lo anterior porque para efectos de MIDEPLAN, corresponde al proyecto 373</t>
  </si>
  <si>
    <t>002679</t>
  </si>
  <si>
    <t>Rehabilitación del sistema de agua potable de Colorado de Abangares</t>
  </si>
  <si>
    <t>Implementar las obras necesarias para el aumento de la producción y la potabilización del Acueducto de Colorado de Abangares con el fin de mejorar las condiciones de servicio a la población actual y futura al año 2045, dando un servicio de calidad y continuidad 24/7.</t>
  </si>
  <si>
    <t xml:space="preserve">El proyecto (001792) ya fue finalizado.
El nombre correcto es el de "Rehabilitación del sistema de agua potable de Colorado de Abangares", el cual tiene el código 002679 en el BPIP.
Se realizará el trámite para el traslado de fondos para proceder al pago del terreno para la planta potabilizadora, por un monto de ¢24,353,244.51.
El terreno del Pozo N°3 está en trámites de adquisición, será donado por el propietario.
 </t>
  </si>
  <si>
    <t>Mejorar la calidad, cantidad y continuidad del servicio de agua potable de las comunidades de Bagaces, Aguacaliente, Falconiana, Montenegro, Arbolito y El Chile y otras que podrían incorporarse si la producción lo permite.</t>
  </si>
  <si>
    <t>Mejoramiento de Sistema de  Riego para el Asentamiento Campesino Los Jilgueros</t>
  </si>
  <si>
    <t>Contar  en el Asentamiento Los Jilgueros  del INDER con un sistema de riego por goteo de 10 has para el desarrollo intensivo de los cultivos de arroz, maíz para ensilaje, cucurbitáceas (sandía, melón, pipián), pasto de corta, frutales, cultivos hidropónicos entre otras actividades.</t>
  </si>
  <si>
    <t>Fondos Inder transferidos al Senara para la contratación y ejecución de las obras, con base en los estudios y diseños realizados por el SENARA.</t>
  </si>
  <si>
    <t>Nandayure</t>
  </si>
  <si>
    <t xml:space="preserve"> Asentamiento Campesino Los Jilgueros </t>
  </si>
  <si>
    <t>El proyecto finalizó la fase constructiva y se cuenta con Acta de Recepción de obras firmada el día 23 de mayo de 2019 en Nandayure, Guanacaste por representantes de Senara, INDER y contratista.   La obra fue financiada por INDER y ya le fue entregada a dicha Institución para que la misma sea utilizada según los modelos de uso y distribución de la tierra que defina.
Al momento de formular la meta para el PND se tenía como condición demora del proyecto por trámites pendientes con el INDER, no obstante al inicio del año 2019 fue posible dar orden de inicio de obras, lo que hizo posible su finalización en el mes de mayo 2019.   Se deberá solicitar ajuste al PND para modificar el valor meta estimado para el 2020. Información con corte al 15/09/2019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</si>
</sst>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
    <numFmt numFmtId="166" formatCode="&quot;₡&quot;#,##0.00"/>
  </numFmts>
  <fonts count="16" x14ac:knownFonts="1">
    <font>
      <sz val="11"/>
      <color indexed="8"/>
      <name val="Calibri"/>
      <family val="2"/>
    </font>
    <font>
      <sz val="11"/>
      <color indexed="8"/>
      <name val="Calibri"/>
      <family val="2"/>
    </font>
    <font>
      <b/>
      <sz val="14"/>
      <color indexed="8"/>
      <name val="Times New Roman"/>
      <family val="1"/>
    </font>
    <font>
      <sz val="10"/>
      <color indexed="8"/>
      <name val="Times New Roman"/>
      <family val="1"/>
    </font>
    <font>
      <b/>
      <sz val="11"/>
      <color indexed="8"/>
      <name val="Times New Roman"/>
      <family val="1"/>
    </font>
    <font>
      <b/>
      <sz val="11"/>
      <name val="Times New Roman"/>
      <family val="1"/>
    </font>
    <font>
      <b/>
      <sz val="10"/>
      <color indexed="8"/>
      <name val="Times New Roman"/>
      <family val="1"/>
    </font>
    <font>
      <sz val="11"/>
      <color indexed="8"/>
      <name val="Times New Roman"/>
      <family val="1"/>
    </font>
    <font>
      <sz val="11"/>
      <name val="Times New Roman"/>
      <family val="1"/>
    </font>
    <font>
      <sz val="11"/>
      <color rgb="FF000000"/>
      <name val="Times New Roman"/>
      <family val="1"/>
    </font>
    <font>
      <sz val="10"/>
      <name val="Times New Roman"/>
      <family val="1"/>
    </font>
    <font>
      <sz val="14"/>
      <color indexed="8"/>
      <name val="Times New Roman"/>
      <family val="1"/>
    </font>
    <font>
      <b/>
      <sz val="14"/>
      <name val="Times New Roman"/>
      <family val="1"/>
    </font>
    <font>
      <b/>
      <sz val="11"/>
      <color rgb="FFFF0000"/>
      <name val="Times New Roman"/>
      <family val="1"/>
    </font>
    <font>
      <sz val="14"/>
      <name val="Times New Roman"/>
      <family val="1"/>
    </font>
    <font>
      <sz val="11"/>
      <color rgb="FFFF0000"/>
      <name val="Times New Roman"/>
      <family val="1"/>
    </font>
  </fonts>
  <fills count="16">
    <fill>
      <patternFill patternType="none"/>
    </fill>
    <fill>
      <patternFill patternType="gray125"/>
    </fill>
    <fill>
      <patternFill patternType="solid">
        <fgColor theme="0"/>
        <bgColor indexed="64"/>
      </patternFill>
    </fill>
    <fill>
      <patternFill patternType="solid">
        <fgColor theme="0"/>
        <bgColor indexed="22"/>
      </patternFill>
    </fill>
    <fill>
      <patternFill patternType="solid">
        <fgColor theme="4" tint="0.59999389629810485"/>
        <bgColor indexed="64"/>
      </patternFill>
    </fill>
    <fill>
      <patternFill patternType="solid">
        <fgColor theme="3" tint="0.79998168889431442"/>
        <bgColor indexed="22"/>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1EBF3"/>
        <bgColor indexed="64"/>
      </patternFill>
    </fill>
    <fill>
      <patternFill patternType="solid">
        <fgColor theme="7" tint="0.59999389629810485"/>
        <bgColor indexed="49"/>
      </patternFill>
    </fill>
    <fill>
      <patternFill patternType="solid">
        <fgColor indexed="9"/>
        <bgColor indexed="26"/>
      </patternFill>
    </fill>
    <fill>
      <patternFill patternType="solid">
        <fgColor rgb="FFEE6E68"/>
        <bgColor indexed="64"/>
      </patternFill>
    </fill>
    <fill>
      <patternFill patternType="solid">
        <fgColor rgb="FF00B050"/>
        <bgColor indexed="64"/>
      </patternFill>
    </fill>
    <fill>
      <patternFill patternType="solid">
        <fgColor rgb="FF00B050"/>
        <bgColor indexed="26"/>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68">
    <xf numFmtId="0" fontId="0" fillId="0" borderId="0" xfId="0"/>
    <xf numFmtId="49" fontId="2"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49" fontId="2"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xf>
    <xf numFmtId="0" fontId="2" fillId="3" borderId="0" xfId="0" applyFont="1" applyFill="1" applyBorder="1" applyAlignment="1" applyProtection="1">
      <alignment vertical="center"/>
    </xf>
    <xf numFmtId="0" fontId="2" fillId="3"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protection locked="0"/>
    </xf>
    <xf numFmtId="10" fontId="6" fillId="2" borderId="9" xfId="1" applyNumberFormat="1" applyFont="1" applyFill="1" applyBorder="1" applyAlignment="1" applyProtection="1">
      <alignment horizontal="center" vertical="center" wrapText="1"/>
      <protection locked="0"/>
    </xf>
    <xf numFmtId="0" fontId="0" fillId="2" borderId="0" xfId="0" applyFill="1" applyBorder="1" applyAlignment="1">
      <alignment horizontal="center" vertical="center"/>
    </xf>
    <xf numFmtId="0" fontId="6" fillId="2"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49" fontId="3" fillId="0" borderId="11" xfId="0" applyNumberFormat="1"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xf>
    <xf numFmtId="165" fontId="3" fillId="0" borderId="11" xfId="1" applyNumberFormat="1" applyFont="1" applyFill="1" applyBorder="1" applyAlignment="1" applyProtection="1">
      <alignment horizontal="center" vertical="center" wrapText="1"/>
    </xf>
    <xf numFmtId="9" fontId="3" fillId="0" borderId="11" xfId="1" applyFont="1" applyFill="1" applyBorder="1" applyAlignment="1" applyProtection="1">
      <alignment horizontal="center" vertical="center" wrapText="1"/>
    </xf>
    <xf numFmtId="4" fontId="3" fillId="0" borderId="11" xfId="1" applyNumberFormat="1" applyFont="1" applyFill="1" applyBorder="1" applyAlignment="1" applyProtection="1">
      <alignment horizontal="center" vertical="center" wrapText="1"/>
    </xf>
    <xf numFmtId="165" fontId="3" fillId="0" borderId="11" xfId="1" applyNumberFormat="1" applyFont="1" applyFill="1" applyBorder="1" applyAlignment="1" applyProtection="1">
      <alignment horizontal="center" vertical="center" wrapText="1"/>
      <protection locked="0"/>
    </xf>
    <xf numFmtId="164" fontId="8" fillId="12" borderId="11" xfId="0" applyNumberFormat="1"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xf>
    <xf numFmtId="49" fontId="11" fillId="2" borderId="0"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protection locked="0"/>
    </xf>
    <xf numFmtId="10" fontId="2" fillId="0" borderId="9" xfId="1"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4" fontId="10" fillId="0" borderId="11" xfId="0" applyNumberFormat="1" applyFont="1" applyFill="1" applyBorder="1" applyAlignment="1" applyProtection="1">
      <alignment vertical="center" wrapText="1"/>
    </xf>
    <xf numFmtId="49" fontId="10" fillId="0" borderId="11" xfId="0" applyNumberFormat="1" applyFont="1" applyFill="1" applyBorder="1" applyAlignment="1" applyProtection="1">
      <alignment horizontal="center" vertical="center" wrapText="1"/>
    </xf>
    <xf numFmtId="14" fontId="3" fillId="0" borderId="11" xfId="0" applyNumberFormat="1" applyFont="1" applyFill="1" applyBorder="1" applyAlignment="1" applyProtection="1">
      <alignment horizontal="center" vertical="center" wrapText="1"/>
      <protection locked="0"/>
    </xf>
    <xf numFmtId="0" fontId="10" fillId="12" borderId="11"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vertical="center" wrapText="1"/>
    </xf>
    <xf numFmtId="0" fontId="4" fillId="7" borderId="17" xfId="0" applyFont="1" applyFill="1" applyBorder="1" applyAlignment="1" applyProtection="1">
      <alignment horizontal="center" vertical="center" wrapText="1"/>
    </xf>
    <xf numFmtId="164" fontId="10" fillId="2" borderId="0" xfId="0" applyNumberFormat="1" applyFont="1" applyFill="1" applyBorder="1" applyAlignment="1" applyProtection="1">
      <alignment horizontal="center" vertical="center" wrapText="1"/>
      <protection locked="0"/>
    </xf>
    <xf numFmtId="49" fontId="12" fillId="2" borderId="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pplyProtection="1">
      <alignment horizontal="center" vertical="center" wrapText="1"/>
      <protection locked="0"/>
    </xf>
    <xf numFmtId="165" fontId="6" fillId="0" borderId="11" xfId="0" applyNumberFormat="1" applyFont="1" applyFill="1" applyBorder="1" applyAlignment="1" applyProtection="1">
      <alignment horizontal="center" vertical="center" wrapText="1"/>
    </xf>
    <xf numFmtId="9" fontId="6" fillId="0" borderId="11" xfId="0" applyNumberFormat="1" applyFont="1" applyFill="1" applyBorder="1" applyAlignment="1" applyProtection="1">
      <alignment horizontal="center" vertical="center" wrapText="1"/>
    </xf>
    <xf numFmtId="4" fontId="6" fillId="0" borderId="11"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65" fontId="6" fillId="0" borderId="11" xfId="0" applyNumberFormat="1"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9" fontId="6" fillId="0" borderId="11" xfId="1" applyFont="1" applyFill="1" applyBorder="1" applyAlignment="1" applyProtection="1">
      <alignment horizontal="center" vertical="center" wrapText="1"/>
    </xf>
    <xf numFmtId="0" fontId="3" fillId="0" borderId="11" xfId="0" applyFont="1" applyBorder="1" applyAlignment="1" applyProtection="1">
      <alignment horizontal="center" vertical="center" wrapText="1"/>
      <protection locked="0"/>
    </xf>
    <xf numFmtId="164" fontId="8" fillId="0" borderId="11" xfId="0" applyNumberFormat="1" applyFont="1" applyFill="1" applyBorder="1" applyAlignment="1" applyProtection="1">
      <alignment horizontal="center" vertical="center" wrapText="1"/>
      <protection locked="0"/>
    </xf>
    <xf numFmtId="4" fontId="10" fillId="0" borderId="11" xfId="0" applyNumberFormat="1"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xf>
    <xf numFmtId="9" fontId="7" fillId="0" borderId="11" xfId="1" applyFont="1" applyFill="1" applyBorder="1" applyAlignment="1" applyProtection="1">
      <alignment horizontal="center" vertical="center" wrapText="1"/>
    </xf>
    <xf numFmtId="9" fontId="4" fillId="0" borderId="11" xfId="0" applyNumberFormat="1" applyFont="1" applyFill="1" applyBorder="1" applyAlignment="1" applyProtection="1">
      <alignment horizontal="center" vertical="center" wrapText="1"/>
    </xf>
    <xf numFmtId="9" fontId="7" fillId="0" borderId="11" xfId="0" applyNumberFormat="1" applyFont="1" applyFill="1" applyBorder="1" applyAlignment="1" applyProtection="1">
      <alignment horizontal="center" vertical="center" wrapText="1"/>
    </xf>
    <xf numFmtId="4" fontId="7" fillId="0" borderId="11"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9" fontId="7" fillId="0" borderId="11" xfId="1" applyFont="1" applyFill="1" applyBorder="1" applyAlignment="1" applyProtection="1">
      <alignment horizontal="center" vertical="center" wrapText="1"/>
      <protection locked="0"/>
    </xf>
    <xf numFmtId="9" fontId="4" fillId="0" borderId="11" xfId="0" applyNumberFormat="1" applyFont="1" applyFill="1" applyBorder="1" applyAlignment="1" applyProtection="1">
      <alignment horizontal="center" vertical="center" wrapText="1"/>
      <protection locked="0"/>
    </xf>
    <xf numFmtId="49" fontId="7" fillId="0" borderId="11"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165" fontId="3" fillId="0" borderId="10"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4" fontId="3" fillId="0" borderId="10" xfId="0" applyNumberFormat="1" applyFont="1" applyFill="1" applyBorder="1" applyAlignment="1" applyProtection="1">
      <alignment horizontal="center" vertical="center" wrapText="1"/>
    </xf>
    <xf numFmtId="165" fontId="3" fillId="0" borderId="10" xfId="0" applyNumberFormat="1" applyFont="1" applyFill="1" applyBorder="1" applyAlignment="1" applyProtection="1">
      <alignment horizontal="center" vertical="center" wrapText="1"/>
      <protection locked="0"/>
    </xf>
    <xf numFmtId="165" fontId="6" fillId="0" borderId="10" xfId="0" applyNumberFormat="1" applyFont="1" applyFill="1" applyBorder="1" applyAlignment="1" applyProtection="1">
      <alignment horizontal="center" vertical="center" wrapText="1"/>
      <protection locked="0"/>
    </xf>
    <xf numFmtId="14" fontId="3" fillId="0" borderId="10" xfId="0" applyNumberFormat="1" applyFont="1" applyFill="1" applyBorder="1" applyAlignment="1" applyProtection="1">
      <alignment horizontal="center" vertical="center" wrapText="1"/>
      <protection locked="0"/>
    </xf>
    <xf numFmtId="4" fontId="3" fillId="2" borderId="11" xfId="0" applyNumberFormat="1" applyFont="1" applyFill="1" applyBorder="1" applyAlignment="1" applyProtection="1">
      <alignment horizontal="center" vertical="center" wrapText="1"/>
    </xf>
    <xf numFmtId="164" fontId="8" fillId="12" borderId="10" xfId="0" applyNumberFormat="1"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xf>
    <xf numFmtId="0" fontId="7" fillId="9" borderId="5"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xf>
    <xf numFmtId="0" fontId="7" fillId="8" borderId="5" xfId="0" applyFont="1" applyFill="1" applyBorder="1" applyAlignment="1" applyProtection="1">
      <alignment horizontal="center" vertical="center" wrapText="1"/>
    </xf>
    <xf numFmtId="0" fontId="4" fillId="8" borderId="5" xfId="0"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xf>
    <xf numFmtId="165" fontId="6" fillId="0" borderId="10" xfId="0" applyNumberFormat="1" applyFont="1" applyFill="1" applyBorder="1" applyAlignment="1" applyProtection="1">
      <alignment horizontal="center" vertical="center" wrapText="1"/>
    </xf>
    <xf numFmtId="9" fontId="6" fillId="0" borderId="10" xfId="0" applyNumberFormat="1" applyFont="1" applyFill="1" applyBorder="1" applyAlignment="1" applyProtection="1">
      <alignment horizontal="center" vertical="center" wrapText="1"/>
    </xf>
    <xf numFmtId="4" fontId="6" fillId="0" borderId="10" xfId="0" applyNumberFormat="1" applyFont="1" applyFill="1" applyBorder="1" applyAlignment="1" applyProtection="1">
      <alignment horizontal="center" vertical="center" wrapText="1"/>
    </xf>
    <xf numFmtId="4" fontId="8" fillId="0" borderId="10" xfId="0" applyNumberFormat="1"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protection locked="0"/>
    </xf>
    <xf numFmtId="9" fontId="3" fillId="0" borderId="10" xfId="1" applyFont="1" applyFill="1" applyBorder="1" applyAlignment="1" applyProtection="1">
      <alignment horizontal="center" vertical="center" wrapText="1"/>
    </xf>
    <xf numFmtId="4" fontId="10" fillId="0" borderId="10" xfId="0" applyNumberFormat="1" applyFont="1" applyFill="1" applyBorder="1" applyAlignment="1" applyProtection="1">
      <alignment vertical="center" wrapText="1"/>
    </xf>
    <xf numFmtId="4" fontId="10" fillId="0" borderId="10" xfId="0" applyNumberFormat="1" applyFont="1" applyFill="1" applyBorder="1" applyAlignment="1" applyProtection="1">
      <alignment horizontal="center" vertical="center" wrapText="1"/>
    </xf>
    <xf numFmtId="0" fontId="10" fillId="0" borderId="10" xfId="0" applyFont="1" applyFill="1" applyBorder="1" applyAlignment="1" applyProtection="1">
      <alignment vertical="center" wrapText="1"/>
    </xf>
    <xf numFmtId="164" fontId="8" fillId="0" borderId="10" xfId="0" applyNumberFormat="1" applyFont="1" applyFill="1" applyBorder="1" applyAlignment="1" applyProtection="1">
      <alignment horizontal="center" vertical="center" wrapText="1"/>
      <protection locked="0"/>
    </xf>
    <xf numFmtId="9" fontId="3" fillId="0" borderId="10" xfId="1" applyFont="1" applyFill="1" applyBorder="1" applyAlignment="1" applyProtection="1">
      <alignment horizontal="center" vertical="center" wrapText="1"/>
      <protection locked="0"/>
    </xf>
    <xf numFmtId="0" fontId="4" fillId="7" borderId="17"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165" fontId="3" fillId="0" borderId="13" xfId="1" applyNumberFormat="1" applyFont="1" applyFill="1" applyBorder="1" applyAlignment="1" applyProtection="1">
      <alignment horizontal="center" vertical="center" wrapText="1"/>
    </xf>
    <xf numFmtId="165" fontId="3" fillId="0" borderId="14" xfId="0" applyNumberFormat="1" applyFont="1" applyFill="1" applyBorder="1" applyAlignment="1" applyProtection="1">
      <alignment horizontal="center" vertical="center" wrapText="1"/>
    </xf>
    <xf numFmtId="165" fontId="6" fillId="0" borderId="21" xfId="0" applyNumberFormat="1" applyFont="1" applyFill="1" applyBorder="1" applyAlignment="1" applyProtection="1">
      <alignment horizontal="center" vertical="center" wrapText="1"/>
    </xf>
    <xf numFmtId="9" fontId="3" fillId="0" borderId="13" xfId="1" applyNumberFormat="1" applyFont="1" applyFill="1" applyBorder="1" applyAlignment="1" applyProtection="1">
      <alignment horizontal="center" vertical="center" wrapText="1"/>
    </xf>
    <xf numFmtId="9" fontId="3" fillId="0" borderId="11" xfId="1" applyNumberFormat="1" applyFont="1" applyFill="1" applyBorder="1" applyAlignment="1" applyProtection="1">
      <alignment horizontal="center" vertical="center" wrapText="1"/>
    </xf>
    <xf numFmtId="9" fontId="3" fillId="0" borderId="14" xfId="1" applyNumberFormat="1" applyFont="1" applyFill="1" applyBorder="1" applyAlignment="1" applyProtection="1">
      <alignment horizontal="center" vertical="center" wrapText="1"/>
    </xf>
    <xf numFmtId="9" fontId="6" fillId="0" borderId="15" xfId="1" applyFont="1" applyFill="1" applyBorder="1" applyAlignment="1" applyProtection="1">
      <alignment horizontal="center" vertical="center" wrapText="1"/>
    </xf>
    <xf numFmtId="4" fontId="3" fillId="0" borderId="13" xfId="1"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6" fillId="0" borderId="22" xfId="0" applyNumberFormat="1" applyFont="1" applyFill="1" applyBorder="1" applyAlignment="1" applyProtection="1">
      <alignment horizontal="center" vertical="center" wrapText="1"/>
    </xf>
    <xf numFmtId="166" fontId="3" fillId="14" borderId="11" xfId="0" applyNumberFormat="1"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14" borderId="11" xfId="0" applyFont="1" applyFill="1" applyBorder="1" applyAlignment="1" applyProtection="1">
      <alignment horizontal="center" vertical="center" wrapText="1"/>
    </xf>
    <xf numFmtId="0" fontId="10" fillId="15" borderId="11" xfId="0" applyFont="1" applyFill="1" applyBorder="1" applyAlignment="1" applyProtection="1">
      <alignment horizontal="center" vertical="center" wrapText="1"/>
    </xf>
    <xf numFmtId="164" fontId="15" fillId="12" borderId="11" xfId="0" applyNumberFormat="1" applyFont="1" applyFill="1" applyBorder="1" applyAlignment="1" applyProtection="1">
      <alignment horizontal="center" vertical="center" wrapText="1"/>
      <protection locked="0"/>
    </xf>
    <xf numFmtId="165" fontId="3" fillId="0" borderId="13" xfId="1" applyNumberFormat="1" applyFont="1" applyFill="1" applyBorder="1" applyAlignment="1" applyProtection="1">
      <alignment horizontal="center" vertical="center" wrapText="1"/>
      <protection locked="0"/>
    </xf>
    <xf numFmtId="165" fontId="3" fillId="0" borderId="14" xfId="0" applyNumberFormat="1" applyFont="1" applyFill="1" applyBorder="1" applyAlignment="1" applyProtection="1">
      <alignment horizontal="center" vertical="center" wrapText="1"/>
      <protection locked="0"/>
    </xf>
    <xf numFmtId="17" fontId="3" fillId="0" borderId="11" xfId="0" applyNumberFormat="1"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10" fontId="3" fillId="0" borderId="13" xfId="1" applyNumberFormat="1" applyFont="1" applyFill="1" applyBorder="1" applyAlignment="1" applyProtection="1">
      <alignment horizontal="center" vertical="center" wrapText="1"/>
    </xf>
    <xf numFmtId="10" fontId="3" fillId="0" borderId="11" xfId="1" applyNumberFormat="1" applyFont="1" applyFill="1" applyBorder="1" applyAlignment="1" applyProtection="1">
      <alignment horizontal="center" vertical="center" wrapText="1"/>
    </xf>
    <xf numFmtId="9" fontId="3" fillId="0" borderId="14" xfId="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protection locked="0"/>
    </xf>
    <xf numFmtId="4" fontId="8" fillId="0" borderId="11" xfId="0" applyNumberFormat="1"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49" fontId="4" fillId="5" borderId="17" xfId="0" applyNumberFormat="1" applyFont="1" applyFill="1" applyBorder="1" applyAlignment="1" applyProtection="1">
      <alignment horizontal="center" vertical="center" wrapText="1"/>
    </xf>
    <xf numFmtId="49" fontId="4" fillId="5" borderId="5" xfId="0" applyNumberFormat="1"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6" borderId="1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13" borderId="17"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164" fontId="4" fillId="11" borderId="17" xfId="0" applyNumberFormat="1" applyFont="1" applyFill="1" applyBorder="1" applyAlignment="1" applyProtection="1">
      <alignment horizontal="center" vertical="center" wrapText="1"/>
      <protection locked="0"/>
    </xf>
    <xf numFmtId="164" fontId="4" fillId="11" borderId="5" xfId="0" applyNumberFormat="1"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4" fillId="8" borderId="17" xfId="0" applyFont="1" applyFill="1" applyBorder="1" applyAlignment="1" applyProtection="1">
      <alignment horizontal="center" vertical="center" wrapText="1"/>
    </xf>
    <xf numFmtId="0" fontId="4" fillId="9" borderId="17" xfId="0"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4" fillId="10" borderId="17"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5" fillId="7" borderId="17" xfId="0" applyFont="1" applyFill="1" applyBorder="1" applyAlignment="1" applyProtection="1">
      <alignment horizontal="center" vertical="center" wrapText="1"/>
      <protection locked="0"/>
    </xf>
    <xf numFmtId="164" fontId="5" fillId="11" borderId="17" xfId="0" applyNumberFormat="1" applyFont="1" applyFill="1" applyBorder="1" applyAlignment="1" applyProtection="1">
      <alignment horizontal="center" vertical="center" wrapText="1"/>
      <protection locked="0"/>
    </xf>
    <xf numFmtId="164" fontId="5" fillId="11" borderId="5"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EE6E68"/>
      <color rgb="FFE732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617220</xdr:colOff>
      <xdr:row>4</xdr:row>
      <xdr:rowOff>0</xdr:rowOff>
    </xdr:from>
    <xdr:to>
      <xdr:col>3</xdr:col>
      <xdr:colOff>640080</xdr:colOff>
      <xdr:row>16</xdr:row>
      <xdr:rowOff>91440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7222" t="33064" r="38773" b="35312"/>
        <a:stretch>
          <a:fillRect/>
        </a:stretch>
      </xdr:blipFill>
      <xdr:spPr bwMode="auto">
        <a:xfrm>
          <a:off x="617220" y="736600"/>
          <a:ext cx="2442210" cy="2301240"/>
        </a:xfrm>
        <a:prstGeom prst="rect">
          <a:avLst/>
        </a:prstGeom>
        <a:noFill/>
        <a:ln>
          <a:noFill/>
        </a:ln>
      </xdr:spPr>
    </xdr:pic>
    <xdr:clientData/>
  </xdr:twoCellAnchor>
  <xdr:twoCellAnchor>
    <xdr:from>
      <xdr:col>4</xdr:col>
      <xdr:colOff>335280</xdr:colOff>
      <xdr:row>1</xdr:row>
      <xdr:rowOff>91440</xdr:rowOff>
    </xdr:from>
    <xdr:to>
      <xdr:col>12</xdr:col>
      <xdr:colOff>754380</xdr:colOff>
      <xdr:row>21</xdr:row>
      <xdr:rowOff>30480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3561080" y="275590"/>
          <a:ext cx="6870700" cy="362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000"/>
            <a:t>PROGRAMA INTEGRAL DE ABASTECIMIENTO DE</a:t>
          </a:r>
          <a:r>
            <a:rPr lang="es-CR" sz="2000" baseline="0"/>
            <a:t> AGUA PARA GUANACASTE - PACÍFICO NORTE</a:t>
          </a:r>
        </a:p>
        <a:p>
          <a:pPr algn="ctr"/>
          <a:r>
            <a:rPr lang="es-CR" sz="2000" baseline="0"/>
            <a:t>(PIAAG)</a:t>
          </a:r>
        </a:p>
        <a:p>
          <a:pPr algn="ctr"/>
          <a:endParaRPr lang="es-CR" sz="2000" baseline="0"/>
        </a:p>
        <a:p>
          <a:pPr algn="ctr"/>
          <a:r>
            <a:rPr lang="es-CR" sz="2000" b="1" baseline="0"/>
            <a:t>MATRIZ DE SEGUIMIENTO DE AVANCE DE PROYECTOS INCLUIDOS EN EL PIAAG</a:t>
          </a:r>
        </a:p>
        <a:p>
          <a:pPr algn="ctr"/>
          <a:endParaRPr lang="es-CR" sz="2000" baseline="0"/>
        </a:p>
        <a:p>
          <a:pPr algn="ctr"/>
          <a:r>
            <a:rPr lang="es-CR" sz="2000" baseline="0"/>
            <a:t>SEGÚN </a:t>
          </a:r>
        </a:p>
        <a:p>
          <a:pPr algn="ctr"/>
          <a:endParaRPr lang="es-CR" sz="2000" baseline="0"/>
        </a:p>
        <a:p>
          <a:pPr algn="ctr"/>
          <a:r>
            <a:rPr lang="es-CR" sz="2000" b="0" i="0"/>
            <a:t>Plan Nacional de Desarrollo y de Inversión Pública del Bicentenario 2019 - 2022</a:t>
          </a:r>
          <a:r>
            <a:rPr lang="es-CR" sz="2000" b="0" i="0" baseline="0"/>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6" sqref="F26"/>
    </sheetView>
  </sheetViews>
  <sheetFormatPr baseColWidth="10" defaultColWidth="11.54296875" defaultRowHeight="14.5" x14ac:dyDescent="0.35"/>
  <cols>
    <col min="1" max="16384" width="11.54296875" style="14"/>
  </cols>
  <sheetData/>
  <sheetProtection algorithmName="SHA-512" hashValue="I1f92kKw2D9H3dMM9vc3AUKDQWRZ/JtQRkc+2e+O4dPQ/CGvjoF9fVBhCXv2p03gykiyEyPbpuQLR+3YAVc6QQ==" saltValue="HF+cRhIHdVq89fe/9TdQv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
  <sheetViews>
    <sheetView zoomScale="55" zoomScaleNormal="55" workbookViewId="0">
      <pane xSplit="4" ySplit="4" topLeftCell="Z5" activePane="bottomRight" state="frozen"/>
      <selection pane="topRight" activeCell="E1" sqref="E1"/>
      <selection pane="bottomLeft" activeCell="A5" sqref="A5"/>
      <selection pane="bottomRight" activeCell="AJ7" sqref="AJ7"/>
    </sheetView>
  </sheetViews>
  <sheetFormatPr baseColWidth="10" defaultColWidth="11.453125" defaultRowHeight="13" x14ac:dyDescent="0.35"/>
  <cols>
    <col min="1" max="1" width="4.1796875" style="2" customWidth="1"/>
    <col min="2" max="2" width="14.453125" style="11" bestFit="1" customWidth="1"/>
    <col min="3" max="3" width="32.1796875" style="2" customWidth="1"/>
    <col min="4" max="4" width="18" style="2" customWidth="1"/>
    <col min="5" max="5" width="42.81640625" style="2" customWidth="1"/>
    <col min="6" max="6" width="18.453125" style="2" customWidth="1"/>
    <col min="7" max="7" width="8.453125" style="2" customWidth="1"/>
    <col min="8" max="8" width="13.1796875" style="2" bestFit="1" customWidth="1"/>
    <col min="9" max="9" width="11.453125" style="2"/>
    <col min="10" max="10" width="19.90625" style="2" customWidth="1"/>
    <col min="11" max="11" width="11.453125" style="2"/>
    <col min="12" max="12" width="16.54296875" style="2" customWidth="1"/>
    <col min="13" max="16" width="7.6328125" style="2" customWidth="1"/>
    <col min="17" max="17" width="13.08984375" style="2" customWidth="1"/>
    <col min="18" max="21" width="7.6328125" style="2" customWidth="1"/>
    <col min="22" max="22" width="14.08984375" style="2" customWidth="1"/>
    <col min="23" max="23" width="22.54296875" style="2" bestFit="1" customWidth="1"/>
    <col min="24" max="24" width="16" style="2" customWidth="1"/>
    <col min="25" max="27" width="22.81640625" style="2" customWidth="1"/>
    <col min="28" max="28" width="27.1796875" style="2" customWidth="1"/>
    <col min="29" max="29" width="19.1796875" style="12" customWidth="1"/>
    <col min="30" max="30" width="21.90625" style="12" customWidth="1"/>
    <col min="31" max="31" width="11.453125" style="4"/>
    <col min="32" max="32" width="13.1796875" style="4" bestFit="1" customWidth="1"/>
    <col min="33" max="33" width="11.453125" style="4"/>
    <col min="34" max="34" width="18.453125" style="4" customWidth="1"/>
    <col min="35" max="35" width="11.453125" style="4"/>
    <col min="36" max="36" width="16.54296875" style="4" customWidth="1"/>
    <col min="37" max="37" width="24.6328125" style="4" customWidth="1"/>
    <col min="38" max="39" width="66.1796875" style="4" customWidth="1"/>
    <col min="40" max="16384" width="11.453125" style="4"/>
  </cols>
  <sheetData>
    <row r="1" spans="1:39" ht="45.65" customHeight="1" x14ac:dyDescent="0.35">
      <c r="A1" s="1"/>
      <c r="B1" s="1"/>
      <c r="C1" s="129" t="s">
        <v>0</v>
      </c>
      <c r="D1" s="129"/>
      <c r="E1" s="1"/>
      <c r="F1" s="1"/>
      <c r="AB1" s="1"/>
      <c r="AC1" s="3"/>
      <c r="AD1" s="3"/>
      <c r="AE1" s="130"/>
      <c r="AF1" s="130"/>
      <c r="AG1" s="130"/>
      <c r="AH1" s="130"/>
      <c r="AI1" s="130"/>
      <c r="AJ1" s="130"/>
    </row>
    <row r="2" spans="1:39" ht="18" customHeight="1" thickBot="1" x14ac:dyDescent="0.4">
      <c r="A2" s="5"/>
      <c r="B2" s="6"/>
      <c r="C2" s="129"/>
      <c r="D2" s="129"/>
      <c r="E2" s="6"/>
      <c r="F2" s="6"/>
      <c r="G2" s="6"/>
      <c r="H2" s="6"/>
      <c r="I2" s="6"/>
      <c r="J2" s="6"/>
      <c r="K2" s="6"/>
      <c r="L2" s="6"/>
      <c r="M2" s="6"/>
      <c r="N2" s="6"/>
      <c r="O2" s="6"/>
      <c r="P2" s="6"/>
      <c r="Q2" s="6"/>
      <c r="R2" s="6"/>
      <c r="S2" s="6"/>
      <c r="T2" s="6"/>
      <c r="U2" s="6"/>
      <c r="V2" s="6"/>
      <c r="W2" s="6"/>
      <c r="X2" s="6"/>
      <c r="Y2" s="6"/>
      <c r="Z2" s="6"/>
      <c r="AA2" s="6"/>
      <c r="AB2" s="6"/>
      <c r="AC2" s="7"/>
      <c r="AD2" s="7"/>
      <c r="AE2" s="143" t="s">
        <v>1</v>
      </c>
      <c r="AF2" s="144"/>
      <c r="AG2" s="144"/>
      <c r="AH2" s="144"/>
      <c r="AI2" s="144"/>
      <c r="AJ2" s="144"/>
      <c r="AK2" s="144"/>
      <c r="AL2" s="144"/>
      <c r="AM2" s="144"/>
    </row>
    <row r="3" spans="1:39" s="8" customFormat="1" ht="37.75" customHeight="1" x14ac:dyDescent="0.35">
      <c r="A3" s="131" t="s">
        <v>2</v>
      </c>
      <c r="B3" s="133" t="s">
        <v>3</v>
      </c>
      <c r="C3" s="135" t="s">
        <v>4</v>
      </c>
      <c r="D3" s="135" t="s">
        <v>5</v>
      </c>
      <c r="E3" s="137" t="s">
        <v>6</v>
      </c>
      <c r="F3" s="139" t="s">
        <v>7</v>
      </c>
      <c r="G3" s="139" t="s">
        <v>8</v>
      </c>
      <c r="H3" s="139"/>
      <c r="I3" s="139"/>
      <c r="J3" s="139"/>
      <c r="K3" s="139"/>
      <c r="L3" s="139"/>
      <c r="M3" s="153" t="s">
        <v>9</v>
      </c>
      <c r="N3" s="153"/>
      <c r="O3" s="153"/>
      <c r="P3" s="153"/>
      <c r="Q3" s="153"/>
      <c r="R3" s="154" t="s">
        <v>10</v>
      </c>
      <c r="S3" s="154"/>
      <c r="T3" s="154"/>
      <c r="U3" s="154"/>
      <c r="V3" s="154"/>
      <c r="W3" s="141" t="s">
        <v>130</v>
      </c>
      <c r="X3" s="154" t="s">
        <v>11</v>
      </c>
      <c r="Y3" s="156" t="s">
        <v>12</v>
      </c>
      <c r="Z3" s="141" t="s">
        <v>100</v>
      </c>
      <c r="AA3" s="141" t="s">
        <v>101</v>
      </c>
      <c r="AB3" s="141" t="s">
        <v>102</v>
      </c>
      <c r="AC3" s="147" t="s">
        <v>13</v>
      </c>
      <c r="AD3" s="147" t="s">
        <v>104</v>
      </c>
      <c r="AE3" s="158" t="s">
        <v>131</v>
      </c>
      <c r="AF3" s="158"/>
      <c r="AG3" s="158"/>
      <c r="AH3" s="158"/>
      <c r="AI3" s="158"/>
      <c r="AJ3" s="158"/>
      <c r="AK3" s="147" t="s">
        <v>15</v>
      </c>
      <c r="AL3" s="149" t="s">
        <v>16</v>
      </c>
      <c r="AM3" s="145" t="s">
        <v>103</v>
      </c>
    </row>
    <row r="4" spans="1:39" s="9" customFormat="1" ht="40.25" customHeight="1" thickBot="1" x14ac:dyDescent="0.4">
      <c r="A4" s="132"/>
      <c r="B4" s="134"/>
      <c r="C4" s="136"/>
      <c r="D4" s="136"/>
      <c r="E4" s="138"/>
      <c r="F4" s="140"/>
      <c r="G4" s="81" t="s">
        <v>17</v>
      </c>
      <c r="H4" s="81" t="s">
        <v>18</v>
      </c>
      <c r="I4" s="81" t="s">
        <v>19</v>
      </c>
      <c r="J4" s="81" t="s">
        <v>20</v>
      </c>
      <c r="K4" s="81" t="s">
        <v>21</v>
      </c>
      <c r="L4" s="84" t="s">
        <v>22</v>
      </c>
      <c r="M4" s="85">
        <v>2019</v>
      </c>
      <c r="N4" s="85">
        <v>2020</v>
      </c>
      <c r="O4" s="85">
        <v>2021</v>
      </c>
      <c r="P4" s="85">
        <v>2022</v>
      </c>
      <c r="Q4" s="86" t="s">
        <v>23</v>
      </c>
      <c r="R4" s="82">
        <v>2019</v>
      </c>
      <c r="S4" s="82">
        <v>2020</v>
      </c>
      <c r="T4" s="82">
        <v>2021</v>
      </c>
      <c r="U4" s="82">
        <v>2022</v>
      </c>
      <c r="V4" s="87" t="s">
        <v>23</v>
      </c>
      <c r="W4" s="142"/>
      <c r="X4" s="155"/>
      <c r="Y4" s="157"/>
      <c r="Z4" s="142"/>
      <c r="AA4" s="142"/>
      <c r="AB4" s="142"/>
      <c r="AC4" s="148"/>
      <c r="AD4" s="148"/>
      <c r="AE4" s="83" t="s">
        <v>17</v>
      </c>
      <c r="AF4" s="83" t="s">
        <v>18</v>
      </c>
      <c r="AG4" s="83" t="s">
        <v>19</v>
      </c>
      <c r="AH4" s="83" t="s">
        <v>20</v>
      </c>
      <c r="AI4" s="83" t="s">
        <v>21</v>
      </c>
      <c r="AJ4" s="88" t="s">
        <v>24</v>
      </c>
      <c r="AK4" s="148"/>
      <c r="AL4" s="150"/>
      <c r="AM4" s="146"/>
    </row>
    <row r="5" spans="1:39" s="10" customFormat="1" ht="154" x14ac:dyDescent="0.35">
      <c r="A5" s="67">
        <v>1</v>
      </c>
      <c r="B5" s="70" t="s">
        <v>25</v>
      </c>
      <c r="C5" s="67" t="s">
        <v>29</v>
      </c>
      <c r="D5" s="67" t="s">
        <v>26</v>
      </c>
      <c r="E5" s="67" t="s">
        <v>119</v>
      </c>
      <c r="F5" s="62" t="s">
        <v>27</v>
      </c>
      <c r="G5" s="63">
        <v>0.05</v>
      </c>
      <c r="H5" s="63">
        <v>0</v>
      </c>
      <c r="I5" s="63">
        <v>0</v>
      </c>
      <c r="J5" s="63">
        <v>0</v>
      </c>
      <c r="K5" s="63">
        <v>0</v>
      </c>
      <c r="L5" s="64">
        <f>SUM(G5:K5)</f>
        <v>0.05</v>
      </c>
      <c r="M5" s="65">
        <v>0.15</v>
      </c>
      <c r="N5" s="63">
        <v>0.55000000000000004</v>
      </c>
      <c r="O5" s="63">
        <v>0.85</v>
      </c>
      <c r="P5" s="63">
        <v>1</v>
      </c>
      <c r="Q5" s="64">
        <f>P5</f>
        <v>1</v>
      </c>
      <c r="R5" s="66">
        <v>87.5</v>
      </c>
      <c r="S5" s="66">
        <v>87.5</v>
      </c>
      <c r="T5" s="66">
        <v>87.5</v>
      </c>
      <c r="U5" s="66">
        <v>87.5</v>
      </c>
      <c r="V5" s="54">
        <f>SUM(R5:U5)</f>
        <v>350</v>
      </c>
      <c r="W5" s="54"/>
      <c r="X5" s="67" t="s">
        <v>120</v>
      </c>
      <c r="Y5" s="67" t="s">
        <v>30</v>
      </c>
      <c r="Z5" s="67" t="s">
        <v>111</v>
      </c>
      <c r="AA5" s="67" t="s">
        <v>111</v>
      </c>
      <c r="AB5" s="67" t="s">
        <v>31</v>
      </c>
      <c r="AC5" s="31">
        <v>43374</v>
      </c>
      <c r="AD5" s="31">
        <v>43800</v>
      </c>
      <c r="AE5" s="68">
        <v>0.05</v>
      </c>
      <c r="AF5" s="68">
        <v>0.1</v>
      </c>
      <c r="AG5" s="68">
        <v>0.4</v>
      </c>
      <c r="AH5" s="68">
        <v>0.3</v>
      </c>
      <c r="AI5" s="68">
        <v>0.15</v>
      </c>
      <c r="AJ5" s="69">
        <f>SUM(AE5:AI5)</f>
        <v>1</v>
      </c>
      <c r="AK5" s="44">
        <v>2020</v>
      </c>
      <c r="AL5" s="44" t="s">
        <v>121</v>
      </c>
      <c r="AM5" s="44"/>
    </row>
    <row r="6" spans="1:39" ht="32.4" customHeight="1" thickBot="1" x14ac:dyDescent="0.4">
      <c r="AH6" s="151" t="s">
        <v>32</v>
      </c>
      <c r="AI6" s="152"/>
      <c r="AJ6" s="13">
        <f>AJ5</f>
        <v>1</v>
      </c>
    </row>
  </sheetData>
  <protectedRanges>
    <protectedRange algorithmName="SHA-512" hashValue="Gcufek3HNtYk8hZIcBxNaydca4LmRN+LajZm9vqFHA29VMq6Jq9k4TTsjS3Yz1KKgdW90YqwAPguVtPRlDVf6g==" saltValue="OLodEqH9HHcF4WnsKnbDyg==" spinCount="100000" sqref="AC5:AM5" name="Reporte Avance_1_1"/>
  </protectedRanges>
  <mergeCells count="25">
    <mergeCell ref="AH6:AI6"/>
    <mergeCell ref="Z3:Z4"/>
    <mergeCell ref="AA3:AA4"/>
    <mergeCell ref="M3:Q3"/>
    <mergeCell ref="R3:V3"/>
    <mergeCell ref="X3:X4"/>
    <mergeCell ref="Y3:Y4"/>
    <mergeCell ref="AB3:AB4"/>
    <mergeCell ref="AC3:AC4"/>
    <mergeCell ref="AD3:AD4"/>
    <mergeCell ref="AE3:AJ3"/>
    <mergeCell ref="C1:D2"/>
    <mergeCell ref="AE1:AJ1"/>
    <mergeCell ref="A3:A4"/>
    <mergeCell ref="B3:B4"/>
    <mergeCell ref="C3:C4"/>
    <mergeCell ref="D3:D4"/>
    <mergeCell ref="E3:E4"/>
    <mergeCell ref="F3:F4"/>
    <mergeCell ref="G3:L3"/>
    <mergeCell ref="W3:W4"/>
    <mergeCell ref="AE2:AM2"/>
    <mergeCell ref="AM3:AM4"/>
    <mergeCell ref="AK3:AK4"/>
    <mergeCell ref="AL3:A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
  <sheetViews>
    <sheetView tabSelected="1" zoomScale="60" zoomScaleNormal="60" workbookViewId="0">
      <pane xSplit="4" ySplit="4" topLeftCell="AH9" activePane="bottomRight" state="frozen"/>
      <selection pane="topRight" activeCell="E1" sqref="E1"/>
      <selection pane="bottomLeft" activeCell="A5" sqref="A5"/>
      <selection pane="bottomRight" activeCell="AP16" sqref="AP16"/>
    </sheetView>
  </sheetViews>
  <sheetFormatPr baseColWidth="10" defaultColWidth="11.36328125" defaultRowHeight="13" x14ac:dyDescent="0.35"/>
  <cols>
    <col min="1" max="1" width="5.1796875" style="2" customWidth="1"/>
    <col min="2" max="2" width="15.81640625" style="11" customWidth="1"/>
    <col min="3" max="3" width="30.81640625" style="2" customWidth="1"/>
    <col min="4" max="4" width="18" style="2" customWidth="1"/>
    <col min="5" max="5" width="39.81640625" style="2" customWidth="1"/>
    <col min="6" max="6" width="26.81640625" style="2" customWidth="1"/>
    <col min="7" max="7" width="11.36328125" style="2"/>
    <col min="8" max="8" width="13.1796875" style="2" bestFit="1" customWidth="1"/>
    <col min="9" max="11" width="11.36328125" style="2"/>
    <col min="12" max="12" width="14.1796875" style="2" customWidth="1"/>
    <col min="13" max="13" width="13.08984375" style="2" customWidth="1"/>
    <col min="14" max="14" width="19.54296875" style="15" customWidth="1"/>
    <col min="15" max="18" width="7.81640625" style="2" customWidth="1"/>
    <col min="19" max="19" width="17.54296875" style="15" customWidth="1"/>
    <col min="20" max="20" width="8.36328125" style="15" bestFit="1" customWidth="1"/>
    <col min="21" max="21" width="8.81640625" style="15" bestFit="1" customWidth="1"/>
    <col min="22" max="23" width="9.81640625" style="2" bestFit="1" customWidth="1"/>
    <col min="24" max="24" width="16.81640625" style="15" bestFit="1" customWidth="1"/>
    <col min="25" max="25" width="27.54296875" style="2" customWidth="1"/>
    <col min="26" max="26" width="22.81640625" style="15" bestFit="1" customWidth="1"/>
    <col min="27" max="29" width="22.81640625" style="2" customWidth="1"/>
    <col min="30" max="30" width="27.1796875" style="2" customWidth="1"/>
    <col min="31" max="31" width="30.81640625" style="48" customWidth="1"/>
    <col min="32" max="32" width="28.1796875" style="48" customWidth="1"/>
    <col min="33" max="33" width="11.36328125" style="4"/>
    <col min="34" max="34" width="13.1796875" style="4" bestFit="1" customWidth="1"/>
    <col min="35" max="35" width="11.36328125" style="4"/>
    <col min="36" max="36" width="18.36328125" style="4" customWidth="1"/>
    <col min="37" max="37" width="11.36328125" style="4"/>
    <col min="38" max="38" width="17.1796875" style="4" customWidth="1"/>
    <col min="39" max="39" width="11.36328125" style="4"/>
    <col min="40" max="40" width="16.54296875" style="38" customWidth="1"/>
    <col min="41" max="41" width="24.81640625" style="39" customWidth="1"/>
    <col min="42" max="42" width="74.08984375" style="39" customWidth="1"/>
    <col min="43" max="43" width="66.1796875" style="4" customWidth="1"/>
    <col min="44" max="16384" width="11.36328125" style="4"/>
  </cols>
  <sheetData>
    <row r="1" spans="1:43" ht="13.5" customHeight="1" thickBot="1" x14ac:dyDescent="0.4">
      <c r="C1" s="161" t="s">
        <v>33</v>
      </c>
      <c r="D1" s="161"/>
      <c r="AN1" s="9"/>
      <c r="AO1" s="4"/>
      <c r="AP1" s="4"/>
    </row>
    <row r="2" spans="1:43" ht="18" thickBot="1" x14ac:dyDescent="0.4">
      <c r="A2" s="1"/>
      <c r="B2" s="16"/>
      <c r="C2" s="161"/>
      <c r="D2" s="161"/>
      <c r="Y2" s="6"/>
      <c r="AD2" s="1"/>
      <c r="AE2" s="49"/>
      <c r="AF2" s="49"/>
      <c r="AG2" s="162" t="s">
        <v>1</v>
      </c>
      <c r="AH2" s="163"/>
      <c r="AI2" s="163"/>
      <c r="AJ2" s="163"/>
      <c r="AK2" s="163"/>
      <c r="AL2" s="163"/>
      <c r="AM2" s="163"/>
      <c r="AN2" s="163"/>
      <c r="AO2" s="163"/>
      <c r="AP2" s="164"/>
    </row>
    <row r="3" spans="1:43" s="8" customFormat="1" ht="74" customHeight="1" x14ac:dyDescent="0.35">
      <c r="A3" s="131" t="s">
        <v>2</v>
      </c>
      <c r="B3" s="133" t="s">
        <v>3</v>
      </c>
      <c r="C3" s="135" t="s">
        <v>4</v>
      </c>
      <c r="D3" s="135" t="s">
        <v>5</v>
      </c>
      <c r="E3" s="137" t="s">
        <v>6</v>
      </c>
      <c r="F3" s="139" t="s">
        <v>7</v>
      </c>
      <c r="G3" s="139" t="s">
        <v>8</v>
      </c>
      <c r="H3" s="139"/>
      <c r="I3" s="139"/>
      <c r="J3" s="139"/>
      <c r="K3" s="139"/>
      <c r="L3" s="139"/>
      <c r="M3" s="139"/>
      <c r="N3" s="139"/>
      <c r="O3" s="153" t="s">
        <v>9</v>
      </c>
      <c r="P3" s="153"/>
      <c r="Q3" s="153"/>
      <c r="R3" s="153"/>
      <c r="S3" s="153"/>
      <c r="T3" s="154" t="s">
        <v>10</v>
      </c>
      <c r="U3" s="154"/>
      <c r="V3" s="154"/>
      <c r="W3" s="154"/>
      <c r="X3" s="154"/>
      <c r="Y3" s="141" t="s">
        <v>130</v>
      </c>
      <c r="Z3" s="154" t="s">
        <v>11</v>
      </c>
      <c r="AA3" s="156" t="s">
        <v>12</v>
      </c>
      <c r="AB3" s="141" t="s">
        <v>100</v>
      </c>
      <c r="AC3" s="141" t="s">
        <v>101</v>
      </c>
      <c r="AD3" s="141" t="s">
        <v>102</v>
      </c>
      <c r="AE3" s="159" t="s">
        <v>13</v>
      </c>
      <c r="AF3" s="159" t="s">
        <v>14</v>
      </c>
      <c r="AG3" s="158" t="s">
        <v>34</v>
      </c>
      <c r="AH3" s="158"/>
      <c r="AI3" s="158"/>
      <c r="AJ3" s="158"/>
      <c r="AK3" s="158"/>
      <c r="AL3" s="158"/>
      <c r="AM3" s="158"/>
      <c r="AN3" s="158"/>
      <c r="AO3" s="147" t="s">
        <v>15</v>
      </c>
      <c r="AP3" s="149" t="s">
        <v>16</v>
      </c>
      <c r="AQ3" s="145" t="s">
        <v>103</v>
      </c>
    </row>
    <row r="4" spans="1:43" s="9" customFormat="1" ht="39.5" thickBot="1" x14ac:dyDescent="0.4">
      <c r="A4" s="132"/>
      <c r="B4" s="134"/>
      <c r="C4" s="136"/>
      <c r="D4" s="136"/>
      <c r="E4" s="138"/>
      <c r="F4" s="140"/>
      <c r="G4" s="81" t="s">
        <v>35</v>
      </c>
      <c r="H4" s="81" t="s">
        <v>36</v>
      </c>
      <c r="I4" s="81" t="s">
        <v>37</v>
      </c>
      <c r="J4" s="81" t="s">
        <v>38</v>
      </c>
      <c r="K4" s="81" t="s">
        <v>39</v>
      </c>
      <c r="L4" s="81" t="s">
        <v>40</v>
      </c>
      <c r="M4" s="81" t="s">
        <v>41</v>
      </c>
      <c r="N4" s="84" t="s">
        <v>42</v>
      </c>
      <c r="O4" s="85">
        <v>2019</v>
      </c>
      <c r="P4" s="85">
        <v>2020</v>
      </c>
      <c r="Q4" s="85">
        <v>2021</v>
      </c>
      <c r="R4" s="85">
        <v>2022</v>
      </c>
      <c r="S4" s="86" t="s">
        <v>23</v>
      </c>
      <c r="T4" s="82">
        <v>2019</v>
      </c>
      <c r="U4" s="82">
        <v>2020</v>
      </c>
      <c r="V4" s="82">
        <v>2021</v>
      </c>
      <c r="W4" s="82">
        <v>2022</v>
      </c>
      <c r="X4" s="87" t="s">
        <v>23</v>
      </c>
      <c r="Y4" s="142"/>
      <c r="Z4" s="155"/>
      <c r="AA4" s="157"/>
      <c r="AB4" s="142"/>
      <c r="AC4" s="142"/>
      <c r="AD4" s="142"/>
      <c r="AE4" s="160"/>
      <c r="AF4" s="160"/>
      <c r="AG4" s="83" t="s">
        <v>35</v>
      </c>
      <c r="AH4" s="83" t="s">
        <v>36</v>
      </c>
      <c r="AI4" s="83" t="s">
        <v>37</v>
      </c>
      <c r="AJ4" s="83" t="s">
        <v>38</v>
      </c>
      <c r="AK4" s="83" t="s">
        <v>39</v>
      </c>
      <c r="AL4" s="83" t="s">
        <v>40</v>
      </c>
      <c r="AM4" s="83" t="s">
        <v>41</v>
      </c>
      <c r="AN4" s="88" t="s">
        <v>24</v>
      </c>
      <c r="AO4" s="148"/>
      <c r="AP4" s="150"/>
      <c r="AQ4" s="146"/>
    </row>
    <row r="5" spans="1:43" ht="117" x14ac:dyDescent="0.35">
      <c r="A5" s="89">
        <v>1</v>
      </c>
      <c r="B5" s="71" t="s">
        <v>25</v>
      </c>
      <c r="C5" s="72" t="s">
        <v>43</v>
      </c>
      <c r="D5" s="89" t="s">
        <v>26</v>
      </c>
      <c r="E5" s="89" t="s">
        <v>44</v>
      </c>
      <c r="F5" s="89" t="s">
        <v>45</v>
      </c>
      <c r="G5" s="73">
        <v>0.01</v>
      </c>
      <c r="H5" s="73">
        <v>0.02</v>
      </c>
      <c r="I5" s="73">
        <v>0.03</v>
      </c>
      <c r="J5" s="73">
        <v>0.03</v>
      </c>
      <c r="K5" s="73">
        <v>0</v>
      </c>
      <c r="L5" s="73">
        <v>0</v>
      </c>
      <c r="M5" s="73">
        <v>0</v>
      </c>
      <c r="N5" s="90">
        <f>SUM(G5:M5)</f>
        <v>0.09</v>
      </c>
      <c r="O5" s="74">
        <v>0.12</v>
      </c>
      <c r="P5" s="74">
        <v>0.15</v>
      </c>
      <c r="Q5" s="74">
        <v>1</v>
      </c>
      <c r="R5" s="74" t="s">
        <v>46</v>
      </c>
      <c r="S5" s="91">
        <f>Q5</f>
        <v>1</v>
      </c>
      <c r="T5" s="75">
        <v>0</v>
      </c>
      <c r="U5" s="75">
        <v>300</v>
      </c>
      <c r="V5" s="75">
        <v>150</v>
      </c>
      <c r="W5" s="75">
        <v>0</v>
      </c>
      <c r="X5" s="92">
        <f>SUM(T5:W5)</f>
        <v>450</v>
      </c>
      <c r="Y5" s="93">
        <v>450</v>
      </c>
      <c r="Z5" s="89" t="s">
        <v>122</v>
      </c>
      <c r="AA5" s="89" t="s">
        <v>28</v>
      </c>
      <c r="AB5" s="89" t="s">
        <v>106</v>
      </c>
      <c r="AC5" s="89" t="s">
        <v>123</v>
      </c>
      <c r="AD5" s="94" t="s">
        <v>47</v>
      </c>
      <c r="AE5" s="80">
        <v>43101</v>
      </c>
      <c r="AF5" s="80">
        <v>44377</v>
      </c>
      <c r="AG5" s="76">
        <v>0.01</v>
      </c>
      <c r="AH5" s="76">
        <v>0.02</v>
      </c>
      <c r="AI5" s="76">
        <v>0.03</v>
      </c>
      <c r="AJ5" s="76">
        <v>0.03</v>
      </c>
      <c r="AK5" s="76">
        <v>0.02</v>
      </c>
      <c r="AL5" s="76">
        <v>0</v>
      </c>
      <c r="AM5" s="76">
        <v>0</v>
      </c>
      <c r="AN5" s="77">
        <f>SUM(AG5:AM5)</f>
        <v>0.11</v>
      </c>
      <c r="AO5" s="78">
        <v>44377</v>
      </c>
      <c r="AP5" s="95" t="s">
        <v>124</v>
      </c>
      <c r="AQ5" s="45"/>
    </row>
    <row r="6" spans="1:43" s="127" customFormat="1" ht="145" customHeight="1" x14ac:dyDescent="0.35">
      <c r="A6" s="18">
        <v>2</v>
      </c>
      <c r="B6" s="19" t="s">
        <v>25</v>
      </c>
      <c r="C6" s="17" t="s">
        <v>138</v>
      </c>
      <c r="D6" s="18" t="s">
        <v>26</v>
      </c>
      <c r="E6" s="18" t="s">
        <v>139</v>
      </c>
      <c r="F6" s="18" t="s">
        <v>45</v>
      </c>
      <c r="G6" s="21">
        <v>0.01</v>
      </c>
      <c r="H6" s="21">
        <v>0.02</v>
      </c>
      <c r="I6" s="21">
        <v>0.03</v>
      </c>
      <c r="J6" s="21">
        <v>0.03</v>
      </c>
      <c r="K6" s="21">
        <v>0.03</v>
      </c>
      <c r="L6" s="21">
        <v>0.03</v>
      </c>
      <c r="M6" s="21">
        <v>0.85</v>
      </c>
      <c r="N6" s="51">
        <f t="shared" ref="N6" si="0">SUM(G6:M6)</f>
        <v>1</v>
      </c>
      <c r="O6" s="22">
        <v>0.15</v>
      </c>
      <c r="P6" s="22">
        <v>1</v>
      </c>
      <c r="Q6" s="22" t="s">
        <v>46</v>
      </c>
      <c r="R6" s="22" t="s">
        <v>46</v>
      </c>
      <c r="S6" s="52">
        <f>P6</f>
        <v>1</v>
      </c>
      <c r="T6" s="23">
        <v>50</v>
      </c>
      <c r="U6" s="23">
        <v>0</v>
      </c>
      <c r="V6" s="23">
        <v>0</v>
      </c>
      <c r="W6" s="23">
        <v>0</v>
      </c>
      <c r="X6" s="53">
        <f t="shared" ref="X6" si="1">SUM(T6:W6)</f>
        <v>50</v>
      </c>
      <c r="Y6" s="128">
        <v>50</v>
      </c>
      <c r="Z6" s="18" t="s">
        <v>140</v>
      </c>
      <c r="AA6" s="18" t="s">
        <v>28</v>
      </c>
      <c r="AB6" s="18" t="s">
        <v>141</v>
      </c>
      <c r="AC6" s="18" t="s">
        <v>141</v>
      </c>
      <c r="AD6" s="18" t="s">
        <v>142</v>
      </c>
      <c r="AE6" s="31">
        <v>43101</v>
      </c>
      <c r="AF6" s="31">
        <v>44166</v>
      </c>
      <c r="AG6" s="24">
        <v>0.01</v>
      </c>
      <c r="AH6" s="24">
        <v>0.02</v>
      </c>
      <c r="AI6" s="24">
        <v>0.03</v>
      </c>
      <c r="AJ6" s="24">
        <v>0.03</v>
      </c>
      <c r="AK6" s="24">
        <v>0.03</v>
      </c>
      <c r="AL6" s="24">
        <v>0.03</v>
      </c>
      <c r="AM6" s="24">
        <v>0.85</v>
      </c>
      <c r="AN6" s="55">
        <f t="shared" ref="AN6" si="2">SUM(AG6:AM6)</f>
        <v>1</v>
      </c>
      <c r="AO6" s="42">
        <v>43615</v>
      </c>
      <c r="AP6" s="25" t="s">
        <v>143</v>
      </c>
      <c r="AQ6" s="44"/>
    </row>
    <row r="7" spans="1:43" ht="117" x14ac:dyDescent="0.35">
      <c r="A7" s="89">
        <v>3</v>
      </c>
      <c r="B7" s="19" t="s">
        <v>48</v>
      </c>
      <c r="C7" s="17" t="s">
        <v>125</v>
      </c>
      <c r="D7" s="17" t="s">
        <v>26</v>
      </c>
      <c r="E7" s="18" t="s">
        <v>49</v>
      </c>
      <c r="F7" s="18" t="s">
        <v>45</v>
      </c>
      <c r="G7" s="21">
        <v>0.01</v>
      </c>
      <c r="H7" s="21">
        <v>0.02</v>
      </c>
      <c r="I7" s="21">
        <v>0.03</v>
      </c>
      <c r="J7" s="21">
        <v>0.02</v>
      </c>
      <c r="K7" s="21">
        <v>0.03</v>
      </c>
      <c r="L7" s="21">
        <v>0</v>
      </c>
      <c r="M7" s="21">
        <v>0</v>
      </c>
      <c r="N7" s="51">
        <f t="shared" ref="N7" si="3">SUM(G7:M7)</f>
        <v>0.11</v>
      </c>
      <c r="O7" s="22">
        <v>0.1</v>
      </c>
      <c r="P7" s="22">
        <v>0.15</v>
      </c>
      <c r="Q7" s="22">
        <v>0.3</v>
      </c>
      <c r="R7" s="22">
        <v>0.65</v>
      </c>
      <c r="S7" s="52">
        <f>R7</f>
        <v>0.65</v>
      </c>
      <c r="T7" s="23">
        <v>3812.6</v>
      </c>
      <c r="U7" s="23">
        <v>14311.77</v>
      </c>
      <c r="V7" s="23">
        <v>46348.97</v>
      </c>
      <c r="W7" s="23">
        <v>111403.19</v>
      </c>
      <c r="X7" s="53">
        <f t="shared" ref="X7" si="4">SUM(T7:W7)</f>
        <v>175876.53</v>
      </c>
      <c r="Y7" s="79">
        <v>265350</v>
      </c>
      <c r="Z7" s="18" t="s">
        <v>50</v>
      </c>
      <c r="AA7" s="18" t="s">
        <v>126</v>
      </c>
      <c r="AB7" s="17" t="s">
        <v>127</v>
      </c>
      <c r="AC7" s="18"/>
      <c r="AD7" s="17" t="s">
        <v>51</v>
      </c>
      <c r="AE7" s="31">
        <v>42310</v>
      </c>
      <c r="AF7" s="31">
        <v>45009</v>
      </c>
      <c r="AG7" s="24">
        <v>0.01</v>
      </c>
      <c r="AH7" s="24">
        <v>0.02</v>
      </c>
      <c r="AI7" s="24">
        <v>0.03</v>
      </c>
      <c r="AJ7" s="24">
        <v>0.02</v>
      </c>
      <c r="AK7" s="24">
        <v>0.03</v>
      </c>
      <c r="AL7" s="24">
        <v>0</v>
      </c>
      <c r="AM7" s="24">
        <v>0</v>
      </c>
      <c r="AN7" s="55">
        <f t="shared" ref="AN7" si="5">SUM(AG7:AM7)</f>
        <v>0.11</v>
      </c>
      <c r="AO7" s="42">
        <v>45503</v>
      </c>
      <c r="AP7" s="25" t="s">
        <v>128</v>
      </c>
      <c r="AQ7" s="56" t="s">
        <v>129</v>
      </c>
    </row>
    <row r="8" spans="1:43" ht="221" x14ac:dyDescent="0.35">
      <c r="A8" s="18">
        <v>4</v>
      </c>
      <c r="B8" s="19" t="s">
        <v>110</v>
      </c>
      <c r="C8" s="17" t="s">
        <v>52</v>
      </c>
      <c r="D8" s="17" t="s">
        <v>53</v>
      </c>
      <c r="E8" s="17" t="s">
        <v>54</v>
      </c>
      <c r="F8" s="18" t="s">
        <v>55</v>
      </c>
      <c r="G8" s="27">
        <v>0.01</v>
      </c>
      <c r="H8" s="27">
        <v>0.02</v>
      </c>
      <c r="I8" s="27">
        <v>0.03</v>
      </c>
      <c r="J8" s="21">
        <v>0</v>
      </c>
      <c r="K8" s="21">
        <v>0</v>
      </c>
      <c r="L8" s="21">
        <v>0</v>
      </c>
      <c r="M8" s="21">
        <v>0</v>
      </c>
      <c r="N8" s="51">
        <f t="shared" ref="N8:N12" si="6">SUM(G8:M8)</f>
        <v>0.06</v>
      </c>
      <c r="O8" s="28">
        <v>0.5</v>
      </c>
      <c r="P8" s="28">
        <v>1</v>
      </c>
      <c r="Q8" s="28" t="s">
        <v>46</v>
      </c>
      <c r="R8" s="28" t="s">
        <v>46</v>
      </c>
      <c r="S8" s="57">
        <f>P8</f>
        <v>1</v>
      </c>
      <c r="T8" s="29">
        <v>1470</v>
      </c>
      <c r="U8" s="29">
        <v>1470</v>
      </c>
      <c r="V8" s="23">
        <v>0</v>
      </c>
      <c r="W8" s="23">
        <v>0</v>
      </c>
      <c r="X8" s="53">
        <f t="shared" ref="X8:X12" si="7">SUM(T8:W8)</f>
        <v>2940</v>
      </c>
      <c r="Y8" s="23">
        <v>9772.4178190000002</v>
      </c>
      <c r="Z8" s="17" t="s">
        <v>56</v>
      </c>
      <c r="AA8" s="18" t="s">
        <v>57</v>
      </c>
      <c r="AB8" s="18" t="s">
        <v>111</v>
      </c>
      <c r="AC8" s="18" t="s">
        <v>114</v>
      </c>
      <c r="AD8" s="43" t="s">
        <v>58</v>
      </c>
      <c r="AE8" s="31">
        <v>41671</v>
      </c>
      <c r="AF8" s="31">
        <v>44012</v>
      </c>
      <c r="AG8" s="30">
        <v>0.01</v>
      </c>
      <c r="AH8" s="30">
        <v>0.02</v>
      </c>
      <c r="AI8" s="30">
        <v>0.03</v>
      </c>
      <c r="AJ8" s="24">
        <v>0</v>
      </c>
      <c r="AK8" s="24">
        <v>0</v>
      </c>
      <c r="AL8" s="24">
        <v>2.3E-2</v>
      </c>
      <c r="AM8" s="24">
        <v>4.4999999999999998E-2</v>
      </c>
      <c r="AN8" s="55">
        <f t="shared" ref="AN8:AN12" si="8">SUM(AG8:AM8)</f>
        <v>0.128</v>
      </c>
      <c r="AO8" s="25"/>
      <c r="AP8" s="58" t="s">
        <v>59</v>
      </c>
      <c r="AQ8" s="56"/>
    </row>
    <row r="9" spans="1:43" ht="104" x14ac:dyDescent="0.35">
      <c r="A9" s="89">
        <v>5</v>
      </c>
      <c r="B9" s="41" t="s">
        <v>133</v>
      </c>
      <c r="C9" s="17" t="s">
        <v>134</v>
      </c>
      <c r="D9" s="20" t="s">
        <v>53</v>
      </c>
      <c r="E9" s="26" t="s">
        <v>135</v>
      </c>
      <c r="F9" s="103" t="s">
        <v>55</v>
      </c>
      <c r="G9" s="104">
        <v>0.01</v>
      </c>
      <c r="H9" s="27">
        <v>0.02</v>
      </c>
      <c r="I9" s="27">
        <v>0.03</v>
      </c>
      <c r="J9" s="27">
        <v>0.03</v>
      </c>
      <c r="K9" s="27">
        <v>0.03</v>
      </c>
      <c r="L9" s="21">
        <v>0</v>
      </c>
      <c r="M9" s="105">
        <v>0</v>
      </c>
      <c r="N9" s="106">
        <f t="shared" ref="N9:N10" si="9">SUM(G9:M9)</f>
        <v>0.12</v>
      </c>
      <c r="O9" s="107">
        <v>9.9000000000000008E-3</v>
      </c>
      <c r="P9" s="108">
        <v>0.19800000000000001</v>
      </c>
      <c r="Q9" s="108">
        <v>0.4753</v>
      </c>
      <c r="R9" s="109">
        <v>0.31680000000000003</v>
      </c>
      <c r="S9" s="110">
        <f>O9+P9+Q9+R9</f>
        <v>1</v>
      </c>
      <c r="T9" s="111">
        <v>24.31</v>
      </c>
      <c r="U9" s="29">
        <v>487.9</v>
      </c>
      <c r="V9" s="23">
        <v>1170.96</v>
      </c>
      <c r="W9" s="112">
        <v>780.64</v>
      </c>
      <c r="X9" s="113">
        <f t="shared" ref="X9:X10" si="10">SUM(T9:W9)</f>
        <v>2463.81</v>
      </c>
      <c r="Y9" s="114">
        <v>2463815245</v>
      </c>
      <c r="Z9" s="115" t="s">
        <v>60</v>
      </c>
      <c r="AA9" s="116" t="s">
        <v>61</v>
      </c>
      <c r="AB9" s="117" t="s">
        <v>115</v>
      </c>
      <c r="AC9" s="117" t="s">
        <v>116</v>
      </c>
      <c r="AD9" s="118" t="s">
        <v>62</v>
      </c>
      <c r="AE9" s="119">
        <v>42961</v>
      </c>
      <c r="AF9" s="119">
        <v>44804</v>
      </c>
      <c r="AG9" s="120">
        <v>0.01</v>
      </c>
      <c r="AH9" s="30">
        <v>0.02</v>
      </c>
      <c r="AI9" s="30">
        <v>0.03</v>
      </c>
      <c r="AJ9" s="30">
        <v>0.03</v>
      </c>
      <c r="AK9" s="30">
        <v>0.03</v>
      </c>
      <c r="AL9" s="24">
        <v>0</v>
      </c>
      <c r="AM9" s="121">
        <v>0</v>
      </c>
      <c r="AN9" s="77">
        <f>+AM9+AL9+AK9+AJ9+AI9+AH9+AG9</f>
        <v>0.12</v>
      </c>
      <c r="AO9" s="122">
        <v>44774</v>
      </c>
      <c r="AP9" s="123" t="s">
        <v>136</v>
      </c>
      <c r="AQ9" s="56"/>
    </row>
    <row r="10" spans="1:43" ht="65" x14ac:dyDescent="0.35">
      <c r="A10" s="18">
        <v>6</v>
      </c>
      <c r="B10" s="41" t="s">
        <v>63</v>
      </c>
      <c r="C10" s="17" t="s">
        <v>64</v>
      </c>
      <c r="D10" s="20" t="s">
        <v>53</v>
      </c>
      <c r="E10" s="26" t="s">
        <v>137</v>
      </c>
      <c r="F10" s="103" t="s">
        <v>55</v>
      </c>
      <c r="G10" s="104">
        <v>0.01</v>
      </c>
      <c r="H10" s="27">
        <v>0.02</v>
      </c>
      <c r="I10" s="27">
        <v>0.03</v>
      </c>
      <c r="J10" s="21">
        <v>0</v>
      </c>
      <c r="K10" s="21">
        <v>0</v>
      </c>
      <c r="L10" s="21">
        <v>0</v>
      </c>
      <c r="M10" s="105">
        <v>0</v>
      </c>
      <c r="N10" s="106">
        <f t="shared" si="9"/>
        <v>0.06</v>
      </c>
      <c r="O10" s="124">
        <f>100000/2600100000</f>
        <v>3.8460059228491213E-5</v>
      </c>
      <c r="P10" s="125">
        <f>20000000/2600100000%</f>
        <v>0.76920118456982423</v>
      </c>
      <c r="Q10" s="125">
        <f>600000000/2600100000</f>
        <v>0.23076035537094727</v>
      </c>
      <c r="R10" s="126" t="s">
        <v>46</v>
      </c>
      <c r="S10" s="110">
        <f>SUM(O10:R10)</f>
        <v>1</v>
      </c>
      <c r="T10" s="111">
        <v>0.1</v>
      </c>
      <c r="U10" s="29">
        <v>2000</v>
      </c>
      <c r="V10" s="23">
        <v>600</v>
      </c>
      <c r="W10" s="112">
        <v>0</v>
      </c>
      <c r="X10" s="113">
        <f t="shared" si="10"/>
        <v>2600.1</v>
      </c>
      <c r="Y10" s="114">
        <v>2600100000</v>
      </c>
      <c r="Z10" s="115" t="s">
        <v>60</v>
      </c>
      <c r="AA10" s="116" t="s">
        <v>61</v>
      </c>
      <c r="AB10" s="117" t="s">
        <v>112</v>
      </c>
      <c r="AC10" s="117" t="s">
        <v>112</v>
      </c>
      <c r="AD10" s="118" t="s">
        <v>65</v>
      </c>
      <c r="AE10" s="119">
        <v>42644</v>
      </c>
      <c r="AF10" s="119">
        <v>44323</v>
      </c>
      <c r="AG10" s="30">
        <v>0.01</v>
      </c>
      <c r="AH10" s="30">
        <v>0.02</v>
      </c>
      <c r="AI10" s="30">
        <v>0.03</v>
      </c>
      <c r="AJ10" s="24">
        <f>0.0005*3%</f>
        <v>1.5E-5</v>
      </c>
      <c r="AK10" s="24">
        <f>20.5%*3%</f>
        <v>6.1499999999999992E-3</v>
      </c>
      <c r="AL10" s="24">
        <f>45%*3%</f>
        <v>1.35E-2</v>
      </c>
      <c r="AM10" s="24">
        <v>0</v>
      </c>
      <c r="AN10" s="77">
        <f t="shared" ref="AN10" si="11">SUM(AG10:AM10)</f>
        <v>7.9665E-2</v>
      </c>
      <c r="AO10" s="25"/>
      <c r="AP10" s="123" t="s">
        <v>66</v>
      </c>
      <c r="AQ10" s="56"/>
    </row>
    <row r="11" spans="1:43" ht="39" x14ac:dyDescent="0.35">
      <c r="A11" s="89">
        <v>7</v>
      </c>
      <c r="B11" s="19" t="s">
        <v>67</v>
      </c>
      <c r="C11" s="18" t="s">
        <v>68</v>
      </c>
      <c r="D11" s="17" t="s">
        <v>53</v>
      </c>
      <c r="E11" s="17" t="s">
        <v>69</v>
      </c>
      <c r="F11" s="18" t="s">
        <v>55</v>
      </c>
      <c r="G11" s="27">
        <v>0.01</v>
      </c>
      <c r="H11" s="27">
        <v>0.02</v>
      </c>
      <c r="I11" s="27">
        <v>0.03</v>
      </c>
      <c r="J11" s="21">
        <v>0.03</v>
      </c>
      <c r="K11" s="21">
        <v>0.03</v>
      </c>
      <c r="L11" s="21">
        <v>0.02</v>
      </c>
      <c r="M11" s="21">
        <v>0</v>
      </c>
      <c r="N11" s="51">
        <f t="shared" si="6"/>
        <v>0.13999999999999999</v>
      </c>
      <c r="O11" s="28">
        <v>1</v>
      </c>
      <c r="P11" s="28" t="s">
        <v>46</v>
      </c>
      <c r="Q11" s="28" t="s">
        <v>46</v>
      </c>
      <c r="R11" s="28" t="s">
        <v>46</v>
      </c>
      <c r="S11" s="57">
        <f>O11</f>
        <v>1</v>
      </c>
      <c r="T11" s="29">
        <v>2480</v>
      </c>
      <c r="U11" s="29">
        <v>0</v>
      </c>
      <c r="V11" s="23">
        <v>0</v>
      </c>
      <c r="W11" s="23">
        <v>0</v>
      </c>
      <c r="X11" s="53">
        <f t="shared" si="7"/>
        <v>2480</v>
      </c>
      <c r="Y11" s="23">
        <v>4033.6241180000002</v>
      </c>
      <c r="Z11" s="17" t="s">
        <v>70</v>
      </c>
      <c r="AA11" s="18" t="s">
        <v>71</v>
      </c>
      <c r="AB11" s="18" t="s">
        <v>113</v>
      </c>
      <c r="AC11" s="18" t="s">
        <v>113</v>
      </c>
      <c r="AD11" s="17" t="s">
        <v>72</v>
      </c>
      <c r="AE11" s="31">
        <v>39448</v>
      </c>
      <c r="AF11" s="31">
        <v>43830</v>
      </c>
      <c r="AG11" s="30">
        <v>0.01</v>
      </c>
      <c r="AH11" s="30">
        <v>0.02</v>
      </c>
      <c r="AI11" s="30">
        <v>0.03</v>
      </c>
      <c r="AJ11" s="24">
        <v>0.03</v>
      </c>
      <c r="AK11" s="24">
        <v>0.03</v>
      </c>
      <c r="AL11" s="24">
        <v>0.03</v>
      </c>
      <c r="AM11" s="24">
        <v>1.4500000000000001E-2</v>
      </c>
      <c r="AN11" s="55">
        <f t="shared" si="8"/>
        <v>0.16450000000000001</v>
      </c>
      <c r="AO11" s="25"/>
      <c r="AP11" s="58" t="s">
        <v>117</v>
      </c>
      <c r="AQ11" s="44"/>
    </row>
    <row r="12" spans="1:43" ht="52" x14ac:dyDescent="0.35">
      <c r="A12" s="18">
        <v>8</v>
      </c>
      <c r="B12" s="19" t="s">
        <v>73</v>
      </c>
      <c r="C12" s="18" t="s">
        <v>74</v>
      </c>
      <c r="D12" s="17" t="s">
        <v>53</v>
      </c>
      <c r="E12" s="17" t="s">
        <v>75</v>
      </c>
      <c r="F12" s="18" t="s">
        <v>55</v>
      </c>
      <c r="G12" s="27">
        <v>0.01</v>
      </c>
      <c r="H12" s="27">
        <v>0.02</v>
      </c>
      <c r="I12" s="27">
        <v>0.03</v>
      </c>
      <c r="J12" s="27">
        <v>0.03</v>
      </c>
      <c r="K12" s="27">
        <v>0.03</v>
      </c>
      <c r="L12" s="21">
        <v>0.02</v>
      </c>
      <c r="M12" s="21">
        <v>0</v>
      </c>
      <c r="N12" s="51">
        <f t="shared" si="6"/>
        <v>0.13999999999999999</v>
      </c>
      <c r="O12" s="28">
        <v>1</v>
      </c>
      <c r="P12" s="28" t="s">
        <v>46</v>
      </c>
      <c r="Q12" s="28" t="s">
        <v>46</v>
      </c>
      <c r="R12" s="28" t="s">
        <v>46</v>
      </c>
      <c r="S12" s="57">
        <f>O12</f>
        <v>1</v>
      </c>
      <c r="T12" s="29">
        <v>1462.81</v>
      </c>
      <c r="U12" s="29">
        <v>0</v>
      </c>
      <c r="V12" s="23">
        <v>0</v>
      </c>
      <c r="W12" s="23">
        <v>0</v>
      </c>
      <c r="X12" s="53">
        <f t="shared" si="7"/>
        <v>1462.81</v>
      </c>
      <c r="Y12" s="23">
        <v>3868.1100430000001</v>
      </c>
      <c r="Z12" s="17" t="s">
        <v>70</v>
      </c>
      <c r="AA12" s="18" t="s">
        <v>76</v>
      </c>
      <c r="AB12" s="18" t="s">
        <v>105</v>
      </c>
      <c r="AC12" s="18" t="s">
        <v>105</v>
      </c>
      <c r="AD12" s="46" t="s">
        <v>77</v>
      </c>
      <c r="AE12" s="31">
        <v>39479</v>
      </c>
      <c r="AF12" s="31">
        <v>43830</v>
      </c>
      <c r="AG12" s="30">
        <v>0.01</v>
      </c>
      <c r="AH12" s="30">
        <v>0.02</v>
      </c>
      <c r="AI12" s="30">
        <v>0.03</v>
      </c>
      <c r="AJ12" s="30">
        <v>0.03</v>
      </c>
      <c r="AK12" s="30">
        <v>0.03</v>
      </c>
      <c r="AL12" s="24">
        <v>0.03</v>
      </c>
      <c r="AM12" s="24">
        <v>0</v>
      </c>
      <c r="AN12" s="55">
        <f t="shared" si="8"/>
        <v>0.15</v>
      </c>
      <c r="AO12" s="25"/>
      <c r="AP12" s="58" t="s">
        <v>118</v>
      </c>
      <c r="AQ12" s="44"/>
    </row>
    <row r="13" spans="1:43" s="35" customFormat="1" ht="18.5" thickBot="1" x14ac:dyDescent="0.4">
      <c r="A13" s="32"/>
      <c r="B13" s="33"/>
      <c r="C13" s="32"/>
      <c r="D13" s="32"/>
      <c r="E13" s="32"/>
      <c r="F13" s="32"/>
      <c r="G13" s="32"/>
      <c r="H13" s="32"/>
      <c r="I13" s="32"/>
      <c r="J13" s="32"/>
      <c r="K13" s="32"/>
      <c r="L13" s="32"/>
      <c r="M13" s="32"/>
      <c r="N13" s="34"/>
      <c r="O13" s="32"/>
      <c r="P13" s="32"/>
      <c r="Q13" s="32"/>
      <c r="R13" s="32"/>
      <c r="S13" s="34"/>
      <c r="T13" s="34"/>
      <c r="U13" s="34"/>
      <c r="V13" s="32"/>
      <c r="W13" s="32"/>
      <c r="X13" s="34"/>
      <c r="Y13" s="2"/>
      <c r="Z13" s="34"/>
      <c r="AA13" s="32"/>
      <c r="AB13" s="32"/>
      <c r="AC13" s="32"/>
      <c r="AD13" s="32"/>
      <c r="AE13" s="50"/>
      <c r="AF13" s="50"/>
      <c r="AL13" s="165" t="s">
        <v>32</v>
      </c>
      <c r="AM13" s="166"/>
      <c r="AN13" s="36" t="e">
        <f>AN5*12.5/100+#REF!*12.5/100+AN7*12.5/100+AN8*12.5/100+AN9*12.5/100+AN10*12.5/100+AN11*12.5/100+AN12*12.5/100</f>
        <v>#REF!</v>
      </c>
      <c r="AO13" s="37"/>
      <c r="AP13" s="37"/>
      <c r="AQ13" s="4"/>
    </row>
  </sheetData>
  <protectedRanges>
    <protectedRange algorithmName="SHA-512" hashValue="Gcufek3HNtYk8hZIcBxNaydca4LmRN+LajZm9vqFHA29VMq6Jq9k4TTsjS3Yz1KKgdW90YqwAPguVtPRlDVf6g==" saltValue="OLodEqH9HHcF4WnsKnbDyg==" spinCount="100000" sqref="AQ11:AQ12" name="Reporte Avance_1_1"/>
    <protectedRange algorithmName="SHA-512" hashValue="Gcufek3HNtYk8hZIcBxNaydca4LmRN+LajZm9vqFHA29VMq6Jq9k4TTsjS3Yz1KKgdW90YqwAPguVtPRlDVf6g==" saltValue="OLodEqH9HHcF4WnsKnbDyg==" spinCount="100000" sqref="AQ5" name="Reporte Avance_1_2"/>
    <protectedRange algorithmName="SHA-512" hashValue="Gcufek3HNtYk8hZIcBxNaydca4LmRN+LajZm9vqFHA29VMq6Jq9k4TTsjS3Yz1KKgdW90YqwAPguVtPRlDVf6g==" saltValue="OLodEqH9HHcF4WnsKnbDyg==" spinCount="100000" sqref="AQ6" name="Reporte Avance_1_2_1"/>
  </protectedRanges>
  <mergeCells count="24">
    <mergeCell ref="AQ3:AQ4"/>
    <mergeCell ref="AG3:AN3"/>
    <mergeCell ref="AO3:AO4"/>
    <mergeCell ref="AP3:AP4"/>
    <mergeCell ref="AL13:AM13"/>
    <mergeCell ref="AF3:AF4"/>
    <mergeCell ref="AB3:AB4"/>
    <mergeCell ref="AC3:AC4"/>
    <mergeCell ref="C1:D2"/>
    <mergeCell ref="AG2:AP2"/>
    <mergeCell ref="F3:F4"/>
    <mergeCell ref="G3:N3"/>
    <mergeCell ref="O3:S3"/>
    <mergeCell ref="Y3:Y4"/>
    <mergeCell ref="T3:X3"/>
    <mergeCell ref="Z3:Z4"/>
    <mergeCell ref="AA3:AA4"/>
    <mergeCell ref="AD3:AD4"/>
    <mergeCell ref="AE3:AE4"/>
    <mergeCell ref="A3:A4"/>
    <mergeCell ref="B3:B4"/>
    <mergeCell ref="C3:C4"/>
    <mergeCell ref="D3:D4"/>
    <mergeCell ref="E3: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zoomScale="80" zoomScaleNormal="80" workbookViewId="0">
      <pane xSplit="3" ySplit="4" topLeftCell="V5" activePane="bottomRight" state="frozen"/>
      <selection pane="topRight" activeCell="D1" sqref="D1"/>
      <selection pane="bottomLeft" activeCell="A5" sqref="A5"/>
      <selection pane="bottomRight" activeCell="Z7" sqref="Z7"/>
    </sheetView>
  </sheetViews>
  <sheetFormatPr baseColWidth="10" defaultColWidth="11.36328125" defaultRowHeight="13" x14ac:dyDescent="0.35"/>
  <cols>
    <col min="1" max="1" width="6.81640625" style="2" customWidth="1"/>
    <col min="2" max="2" width="15.81640625" style="11" customWidth="1"/>
    <col min="3" max="3" width="30.81640625" style="2" customWidth="1"/>
    <col min="4" max="4" width="18" style="2" customWidth="1"/>
    <col min="5" max="5" width="66.81640625" style="2" customWidth="1"/>
    <col min="6" max="6" width="26.81640625" style="2" customWidth="1"/>
    <col min="7" max="7" width="21.1796875" style="2" customWidth="1"/>
    <col min="8" max="11" width="7.81640625" style="2" customWidth="1"/>
    <col min="12" max="12" width="15.1796875" style="2" customWidth="1"/>
    <col min="13" max="13" width="8.36328125" style="2" bestFit="1" customWidth="1"/>
    <col min="14" max="14" width="8.81640625" style="2" bestFit="1" customWidth="1"/>
    <col min="15" max="16" width="9.81640625" style="2" bestFit="1" customWidth="1"/>
    <col min="17" max="17" width="14.81640625" style="2" customWidth="1"/>
    <col min="18" max="18" width="25.453125" style="2" customWidth="1"/>
    <col min="19" max="19" width="21.1796875" style="2" customWidth="1"/>
    <col min="20" max="22" width="22.81640625" style="2" customWidth="1"/>
    <col min="23" max="23" width="33.08984375" style="2" customWidth="1"/>
    <col min="24" max="24" width="30.81640625" style="48" customWidth="1"/>
    <col min="25" max="25" width="28.1796875" style="48" customWidth="1"/>
    <col min="26" max="26" width="36" style="4" customWidth="1"/>
    <col min="27" max="27" width="24.81640625" style="4" customWidth="1"/>
    <col min="28" max="29" width="66.1796875" style="4" customWidth="1"/>
    <col min="30" max="16384" width="11.36328125" style="4"/>
  </cols>
  <sheetData>
    <row r="1" spans="1:29" ht="13.5" thickBot="1" x14ac:dyDescent="0.4">
      <c r="C1" s="167" t="s">
        <v>78</v>
      </c>
      <c r="D1" s="167"/>
    </row>
    <row r="2" spans="1:29" ht="18" thickBot="1" x14ac:dyDescent="0.4">
      <c r="A2" s="1"/>
      <c r="B2" s="2"/>
      <c r="C2" s="167"/>
      <c r="D2" s="167"/>
      <c r="E2" s="1"/>
      <c r="W2" s="1"/>
      <c r="X2" s="49"/>
      <c r="Y2" s="49"/>
      <c r="Z2" s="162" t="s">
        <v>1</v>
      </c>
      <c r="AA2" s="163"/>
      <c r="AB2" s="164"/>
    </row>
    <row r="3" spans="1:29" s="8" customFormat="1" ht="36" customHeight="1" x14ac:dyDescent="0.35">
      <c r="A3" s="131" t="s">
        <v>2</v>
      </c>
      <c r="B3" s="133" t="s">
        <v>3</v>
      </c>
      <c r="C3" s="135" t="s">
        <v>4</v>
      </c>
      <c r="D3" s="135" t="s">
        <v>5</v>
      </c>
      <c r="E3" s="137" t="s">
        <v>6</v>
      </c>
      <c r="F3" s="139" t="s">
        <v>7</v>
      </c>
      <c r="G3" s="47" t="s">
        <v>79</v>
      </c>
      <c r="H3" s="153" t="s">
        <v>9</v>
      </c>
      <c r="I3" s="153"/>
      <c r="J3" s="153"/>
      <c r="K3" s="153"/>
      <c r="L3" s="153"/>
      <c r="M3" s="154" t="s">
        <v>10</v>
      </c>
      <c r="N3" s="154"/>
      <c r="O3" s="154"/>
      <c r="P3" s="154"/>
      <c r="Q3" s="154"/>
      <c r="R3" s="141" t="s">
        <v>130</v>
      </c>
      <c r="S3" s="139" t="s">
        <v>11</v>
      </c>
      <c r="T3" s="156" t="s">
        <v>12</v>
      </c>
      <c r="U3" s="141" t="s">
        <v>100</v>
      </c>
      <c r="V3" s="141" t="s">
        <v>101</v>
      </c>
      <c r="W3" s="141" t="s">
        <v>102</v>
      </c>
      <c r="X3" s="159" t="s">
        <v>13</v>
      </c>
      <c r="Y3" s="159" t="s">
        <v>14</v>
      </c>
      <c r="Z3" s="102" t="s">
        <v>80</v>
      </c>
      <c r="AA3" s="147" t="s">
        <v>15</v>
      </c>
      <c r="AB3" s="149" t="s">
        <v>16</v>
      </c>
      <c r="AC3" s="145" t="s">
        <v>103</v>
      </c>
    </row>
    <row r="4" spans="1:29" s="9" customFormat="1" ht="28.5" thickBot="1" x14ac:dyDescent="0.4">
      <c r="A4" s="132"/>
      <c r="B4" s="134"/>
      <c r="C4" s="136"/>
      <c r="D4" s="136"/>
      <c r="E4" s="138"/>
      <c r="F4" s="140"/>
      <c r="G4" s="84" t="s">
        <v>81</v>
      </c>
      <c r="H4" s="85">
        <v>2019</v>
      </c>
      <c r="I4" s="85">
        <v>2020</v>
      </c>
      <c r="J4" s="85">
        <v>2021</v>
      </c>
      <c r="K4" s="85">
        <v>2022</v>
      </c>
      <c r="L4" s="86" t="s">
        <v>23</v>
      </c>
      <c r="M4" s="82">
        <v>2019</v>
      </c>
      <c r="N4" s="82">
        <v>2020</v>
      </c>
      <c r="O4" s="82">
        <v>2021</v>
      </c>
      <c r="P4" s="82">
        <v>2022</v>
      </c>
      <c r="Q4" s="87" t="s">
        <v>23</v>
      </c>
      <c r="R4" s="142"/>
      <c r="S4" s="140"/>
      <c r="T4" s="157"/>
      <c r="U4" s="142"/>
      <c r="V4" s="142"/>
      <c r="W4" s="142"/>
      <c r="X4" s="160"/>
      <c r="Y4" s="160"/>
      <c r="Z4" s="88" t="s">
        <v>82</v>
      </c>
      <c r="AA4" s="148"/>
      <c r="AB4" s="150"/>
      <c r="AC4" s="146"/>
    </row>
    <row r="5" spans="1:29" ht="87" customHeight="1" x14ac:dyDescent="0.35">
      <c r="A5" s="89">
        <v>1</v>
      </c>
      <c r="B5" s="71" t="s">
        <v>73</v>
      </c>
      <c r="C5" s="89" t="s">
        <v>83</v>
      </c>
      <c r="D5" s="72" t="s">
        <v>53</v>
      </c>
      <c r="E5" s="72" t="s">
        <v>75</v>
      </c>
      <c r="F5" s="89" t="s">
        <v>55</v>
      </c>
      <c r="G5" s="96">
        <v>0.76</v>
      </c>
      <c r="H5" s="96">
        <v>1</v>
      </c>
      <c r="I5" s="96" t="s">
        <v>46</v>
      </c>
      <c r="J5" s="96" t="s">
        <v>46</v>
      </c>
      <c r="K5" s="96" t="s">
        <v>46</v>
      </c>
      <c r="L5" s="96">
        <f>H5</f>
        <v>1</v>
      </c>
      <c r="M5" s="97">
        <v>1330</v>
      </c>
      <c r="N5" s="97">
        <v>0</v>
      </c>
      <c r="O5" s="97">
        <v>0</v>
      </c>
      <c r="P5" s="97">
        <v>0</v>
      </c>
      <c r="Q5" s="98">
        <f>SUM(M5:P5)</f>
        <v>1330</v>
      </c>
      <c r="R5" s="98">
        <v>3868.1100430000001</v>
      </c>
      <c r="S5" s="72" t="s">
        <v>70</v>
      </c>
      <c r="T5" s="89" t="s">
        <v>76</v>
      </c>
      <c r="U5" s="89" t="s">
        <v>105</v>
      </c>
      <c r="V5" s="89" t="s">
        <v>105</v>
      </c>
      <c r="W5" s="99" t="s">
        <v>77</v>
      </c>
      <c r="X5" s="100">
        <v>39479</v>
      </c>
      <c r="Y5" s="100">
        <v>43830</v>
      </c>
      <c r="Z5" s="101">
        <v>0.76</v>
      </c>
      <c r="AA5" s="95"/>
      <c r="AB5" s="95" t="s">
        <v>132</v>
      </c>
      <c r="AC5" s="45"/>
    </row>
    <row r="6" spans="1:29" ht="26" x14ac:dyDescent="0.35">
      <c r="A6" s="18">
        <v>2</v>
      </c>
      <c r="B6" s="19" t="s">
        <v>84</v>
      </c>
      <c r="C6" s="17" t="s">
        <v>85</v>
      </c>
      <c r="D6" s="17" t="s">
        <v>53</v>
      </c>
      <c r="E6" s="17" t="s">
        <v>86</v>
      </c>
      <c r="F6" s="18" t="s">
        <v>55</v>
      </c>
      <c r="G6" s="28">
        <v>0.55000000000000004</v>
      </c>
      <c r="H6" s="28">
        <v>1</v>
      </c>
      <c r="I6" s="28" t="s">
        <v>46</v>
      </c>
      <c r="J6" s="28" t="s">
        <v>46</v>
      </c>
      <c r="K6" s="28" t="s">
        <v>46</v>
      </c>
      <c r="L6" s="28">
        <f>H6</f>
        <v>1</v>
      </c>
      <c r="M6" s="60">
        <v>1755.96</v>
      </c>
      <c r="N6" s="40">
        <v>0</v>
      </c>
      <c r="O6" s="40">
        <v>0</v>
      </c>
      <c r="P6" s="40">
        <v>0</v>
      </c>
      <c r="Q6" s="60">
        <f>SUM(M6:P6)</f>
        <v>1755.96</v>
      </c>
      <c r="R6" s="60">
        <v>1777.1707329999999</v>
      </c>
      <c r="S6" s="17" t="s">
        <v>87</v>
      </c>
      <c r="T6" s="18" t="s">
        <v>61</v>
      </c>
      <c r="U6" s="18" t="s">
        <v>106</v>
      </c>
      <c r="V6" s="18" t="s">
        <v>107</v>
      </c>
      <c r="W6" s="17" t="s">
        <v>88</v>
      </c>
      <c r="X6" s="59">
        <v>42522</v>
      </c>
      <c r="Y6" s="59">
        <v>43502</v>
      </c>
      <c r="Z6" s="61">
        <v>1</v>
      </c>
      <c r="AA6" s="25"/>
      <c r="AB6" s="25" t="s">
        <v>89</v>
      </c>
      <c r="AC6" s="44"/>
    </row>
    <row r="7" spans="1:29" ht="117" x14ac:dyDescent="0.35">
      <c r="A7" s="18">
        <v>3</v>
      </c>
      <c r="B7" s="19" t="s">
        <v>90</v>
      </c>
      <c r="C7" s="17" t="s">
        <v>91</v>
      </c>
      <c r="D7" s="17" t="s">
        <v>53</v>
      </c>
      <c r="E7" s="17" t="s">
        <v>92</v>
      </c>
      <c r="F7" s="18" t="s">
        <v>55</v>
      </c>
      <c r="G7" s="28">
        <v>0.55000000000000004</v>
      </c>
      <c r="H7" s="28">
        <v>1</v>
      </c>
      <c r="I7" s="28" t="s">
        <v>46</v>
      </c>
      <c r="J7" s="28" t="s">
        <v>46</v>
      </c>
      <c r="K7" s="28" t="s">
        <v>46</v>
      </c>
      <c r="L7" s="28">
        <f>H7</f>
        <v>1</v>
      </c>
      <c r="M7" s="60">
        <v>3957.06</v>
      </c>
      <c r="N7" s="40">
        <v>0</v>
      </c>
      <c r="O7" s="40">
        <v>0</v>
      </c>
      <c r="P7" s="40">
        <v>0</v>
      </c>
      <c r="Q7" s="60">
        <f>SUM(M7:P7)</f>
        <v>3957.06</v>
      </c>
      <c r="R7" s="60">
        <v>5599.9048270000003</v>
      </c>
      <c r="S7" s="17" t="s">
        <v>60</v>
      </c>
      <c r="T7" s="18" t="s">
        <v>61</v>
      </c>
      <c r="U7" s="18" t="s">
        <v>108</v>
      </c>
      <c r="V7" s="18" t="s">
        <v>109</v>
      </c>
      <c r="W7" s="17" t="s">
        <v>93</v>
      </c>
      <c r="X7" s="59">
        <v>41305</v>
      </c>
      <c r="Y7" s="59">
        <v>43814</v>
      </c>
      <c r="Z7" s="61">
        <v>0.96</v>
      </c>
      <c r="AA7" s="25"/>
      <c r="AB7" s="25" t="s">
        <v>94</v>
      </c>
      <c r="AC7" s="56"/>
    </row>
    <row r="8" spans="1:29" ht="52" x14ac:dyDescent="0.35">
      <c r="A8" s="18">
        <v>4</v>
      </c>
      <c r="B8" s="19" t="s">
        <v>95</v>
      </c>
      <c r="C8" s="18" t="s">
        <v>96</v>
      </c>
      <c r="D8" s="17" t="s">
        <v>53</v>
      </c>
      <c r="E8" s="17" t="s">
        <v>97</v>
      </c>
      <c r="F8" s="18" t="s">
        <v>55</v>
      </c>
      <c r="G8" s="28">
        <v>0.91</v>
      </c>
      <c r="H8" s="28">
        <v>1</v>
      </c>
      <c r="I8" s="28" t="s">
        <v>46</v>
      </c>
      <c r="J8" s="28" t="s">
        <v>46</v>
      </c>
      <c r="K8" s="28" t="s">
        <v>46</v>
      </c>
      <c r="L8" s="28">
        <f>H8</f>
        <v>1</v>
      </c>
      <c r="M8" s="60">
        <v>1700</v>
      </c>
      <c r="N8" s="40">
        <v>0</v>
      </c>
      <c r="O8" s="40">
        <v>0</v>
      </c>
      <c r="P8" s="40">
        <v>0</v>
      </c>
      <c r="Q8" s="60">
        <f>SUM(M8:P8)</f>
        <v>1700</v>
      </c>
      <c r="R8" s="60">
        <v>2580.4143439999998</v>
      </c>
      <c r="S8" s="17" t="s">
        <v>98</v>
      </c>
      <c r="T8" s="18" t="s">
        <v>61</v>
      </c>
      <c r="U8" s="18" t="s">
        <v>106</v>
      </c>
      <c r="V8" s="18" t="s">
        <v>107</v>
      </c>
      <c r="W8" s="17" t="s">
        <v>99</v>
      </c>
      <c r="X8" s="59">
        <v>42583</v>
      </c>
      <c r="Y8" s="59">
        <v>43483</v>
      </c>
      <c r="Z8" s="61">
        <v>1</v>
      </c>
      <c r="AA8" s="25"/>
      <c r="AB8" s="25" t="s">
        <v>89</v>
      </c>
      <c r="AC8" s="56"/>
    </row>
  </sheetData>
  <protectedRanges>
    <protectedRange algorithmName="SHA-512" hashValue="Gcufek3HNtYk8hZIcBxNaydca4LmRN+LajZm9vqFHA29VMq6Jq9k4TTsjS3Yz1KKgdW90YqwAPguVtPRlDVf6g==" saltValue="OLodEqH9HHcF4WnsKnbDyg==" spinCount="100000" sqref="AC5:AC6" name="Reporte Avance_1"/>
  </protectedRanges>
  <mergeCells count="21">
    <mergeCell ref="AC3:AC4"/>
    <mergeCell ref="S3:S4"/>
    <mergeCell ref="T3:T4"/>
    <mergeCell ref="W3:W4"/>
    <mergeCell ref="X3:X4"/>
    <mergeCell ref="Y3:Y4"/>
    <mergeCell ref="AA3:AA4"/>
    <mergeCell ref="C1:D2"/>
    <mergeCell ref="Z2:AB2"/>
    <mergeCell ref="A3:A4"/>
    <mergeCell ref="B3:B4"/>
    <mergeCell ref="C3:C4"/>
    <mergeCell ref="D3:D4"/>
    <mergeCell ref="E3:E4"/>
    <mergeCell ref="F3:F4"/>
    <mergeCell ref="H3:L3"/>
    <mergeCell ref="M3:Q3"/>
    <mergeCell ref="R3:R4"/>
    <mergeCell ref="AB3:AB4"/>
    <mergeCell ref="U3:U4"/>
    <mergeCell ref="V3:V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Preinversion PIAAG</vt:lpstr>
      <vt:lpstr>Preinversion+Ejecucion PIAAG</vt:lpstr>
      <vt:lpstr>Ejecucion PIAAG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dc:creator>
  <cp:lastModifiedBy>Vivian</cp:lastModifiedBy>
  <dcterms:created xsi:type="dcterms:W3CDTF">2019-09-10T19:55:39Z</dcterms:created>
  <dcterms:modified xsi:type="dcterms:W3CDTF">2020-04-14T20:47:47Z</dcterms:modified>
</cp:coreProperties>
</file>