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ua\Documents\PIAAG\Seguimiento PND 2019-2022\"/>
    </mc:Choice>
  </mc:AlternateContent>
  <bookViews>
    <workbookView xWindow="0" yWindow="0" windowWidth="19200" windowHeight="7050" tabRatio="834" activeTab="1"/>
  </bookViews>
  <sheets>
    <sheet name="Portada" sheetId="3" r:id="rId1"/>
    <sheet name="Preinversion PIAAG" sheetId="7" r:id="rId2"/>
    <sheet name="Preinversion+Ejecucion PIAAG" sheetId="4" r:id="rId3"/>
    <sheet name="Ejecucion PIAAG" sheetId="5" r:id="rId4"/>
    <sheet name="Proyectos Gestion PIAAG" sheetId="8" r:id="rId5"/>
  </sheets>
  <definedNames>
    <definedName name="_xlnm._FilterDatabase" localSheetId="2" hidden="1">'Preinversion+Ejecucion PIAAG'!$A$3:$AQ$13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7" i="7" l="1"/>
  <c r="P12" i="8" l="1"/>
  <c r="P11" i="8"/>
  <c r="P10" i="8"/>
  <c r="P9" i="8"/>
  <c r="P8" i="8"/>
  <c r="P7" i="8"/>
  <c r="P6" i="8"/>
  <c r="P5" i="8"/>
  <c r="AJ6" i="7" l="1"/>
  <c r="V6" i="7"/>
  <c r="Q6" i="7"/>
  <c r="L6" i="7"/>
  <c r="AJ5" i="7"/>
  <c r="V5" i="7"/>
  <c r="Q5" i="7"/>
  <c r="L5" i="7"/>
  <c r="AN8" i="4" l="1"/>
  <c r="Z9" i="5" l="1"/>
  <c r="AN7" i="4" l="1"/>
  <c r="AN6" i="4"/>
  <c r="AN5" i="4"/>
  <c r="AN12" i="4" l="1"/>
  <c r="AN11" i="4"/>
  <c r="AN13" i="4" l="1"/>
  <c r="X6" i="4"/>
  <c r="S6" i="4"/>
  <c r="N6" i="4"/>
  <c r="X10" i="4" l="1"/>
  <c r="Q10" i="4"/>
  <c r="P10" i="4"/>
  <c r="O10" i="4"/>
  <c r="N10" i="4"/>
  <c r="AN9" i="4"/>
  <c r="X9" i="4"/>
  <c r="S9" i="4"/>
  <c r="N9" i="4"/>
  <c r="S10" i="4" l="1"/>
  <c r="X7" i="4"/>
  <c r="S7" i="4"/>
  <c r="N7" i="4"/>
  <c r="X5" i="4"/>
  <c r="S5" i="4"/>
  <c r="N5" i="4"/>
  <c r="Q8" i="5" l="1"/>
  <c r="L8" i="5"/>
  <c r="Q7" i="5"/>
  <c r="L7" i="5"/>
  <c r="Q6" i="5"/>
  <c r="L6" i="5"/>
  <c r="Q5" i="5"/>
  <c r="L5" i="5"/>
  <c r="X12" i="4"/>
  <c r="S12" i="4"/>
  <c r="N12" i="4"/>
  <c r="X11" i="4"/>
  <c r="S11" i="4"/>
  <c r="N11" i="4"/>
  <c r="X8" i="4"/>
  <c r="S8" i="4"/>
  <c r="N8" i="4"/>
</calcChain>
</file>

<file path=xl/sharedStrings.xml><?xml version="1.0" encoding="utf-8"?>
<sst xmlns="http://schemas.openxmlformats.org/spreadsheetml/2006/main" count="446" uniqueCount="217">
  <si>
    <t>Proyectos en Fase de Preinversión</t>
  </si>
  <si>
    <t xml:space="preserve">REPORTE DE AVANCE SEMESTRAL </t>
  </si>
  <si>
    <t>#</t>
  </si>
  <si>
    <t>Código BPIP</t>
  </si>
  <si>
    <t>Nombre del proyecto</t>
  </si>
  <si>
    <t>Institución</t>
  </si>
  <si>
    <t>Objetivo del proyecto</t>
  </si>
  <si>
    <t>Indicador de avance del proyecto</t>
  </si>
  <si>
    <t>Línea Base 2018</t>
  </si>
  <si>
    <t>Meta del periodo 
2019 - 2022</t>
  </si>
  <si>
    <t>Estimación presupuestaria 
(Millones de colones)</t>
  </si>
  <si>
    <t>Fuente de financiamiento</t>
  </si>
  <si>
    <t>Responsable
ejecutor</t>
  </si>
  <si>
    <t>Fecha de inicio 
(Mes / Año)</t>
  </si>
  <si>
    <t>Fecha de finalización
(Mes / Año)</t>
  </si>
  <si>
    <t>Nueva Fecha Estimada de finalización
(Mes / Año)</t>
  </si>
  <si>
    <t>Observaciones / Comentarios sobre el avance del proyecto</t>
  </si>
  <si>
    <t>Perfil 
(5%)</t>
  </si>
  <si>
    <t>Prefactibilidad 
(10%)</t>
  </si>
  <si>
    <t>Factibilidad (40%)</t>
  </si>
  <si>
    <t>Viabilidad Ambiental 
(30%)</t>
  </si>
  <si>
    <t>Diseño final
(15%)</t>
  </si>
  <si>
    <t>Linea Base 2018 
(%)</t>
  </si>
  <si>
    <t>Total Periodo 
2019 - 2022</t>
  </si>
  <si>
    <t>% de Avance Total</t>
  </si>
  <si>
    <t>No está inscrito</t>
  </si>
  <si>
    <t>SENARA</t>
  </si>
  <si>
    <t>Porcentaje de avance de la Fase de Preinversión</t>
  </si>
  <si>
    <t>Senara.
Dirección de Ingeniería y Desarrollo de Proyectos. Oficina Región Chorotega</t>
  </si>
  <si>
    <t>Trasvase de aguas del río Cañas al Canal del Sur, Distrito de Riego Arenal Tempisque (DRAT)</t>
  </si>
  <si>
    <t>Senara,
DRAT</t>
  </si>
  <si>
    <t>300 productores usuarios del DRAT</t>
  </si>
  <si>
    <t>Avance TOTAL =</t>
  </si>
  <si>
    <t>Proyectos en Fase de Preinversión + Ejecución</t>
  </si>
  <si>
    <t>Perfil 
(1%)</t>
  </si>
  <si>
    <t>Prefactibilidad 
(2%)</t>
  </si>
  <si>
    <t>Factibilidad (3%)</t>
  </si>
  <si>
    <t>Viabilidad Ambiental 
(3%)</t>
  </si>
  <si>
    <t>Diseño final
(3%)</t>
  </si>
  <si>
    <t>Licitación y Orden de inicio 
(3%)</t>
  </si>
  <si>
    <t>Ejecución 
(85%)</t>
  </si>
  <si>
    <t xml:space="preserve">Total </t>
  </si>
  <si>
    <t xml:space="preserve">Construcción de Riego para el Asentamiento Campesino La Urraca </t>
  </si>
  <si>
    <t>Implementar el sistema de riego para la totalidad de la finca de manera que se tengan 25 unidades productivas de 4 hectáreas en promedio, de las cuales se equiparía completamente (incluyendo la cinta de goteo) una hectárea para que los agricultores desarrollen la actividad agrícola que se adapte al equipo</t>
  </si>
  <si>
    <t xml:space="preserve">Porcentaje de avance de etapa  </t>
  </si>
  <si>
    <t>n.a.</t>
  </si>
  <si>
    <t xml:space="preserve"> Asentamiento Campesino La Urraca </t>
  </si>
  <si>
    <t>002299</t>
  </si>
  <si>
    <t>Incrementar la disponibilidad del agua en la margen derecha del río Tempisque, mediante la construcción de obras de infraestructura, como medidas de adaptación al cambio climático para un mejor aprovechamiento del agua, estimulando el desarrollo socioeconómico de la región.</t>
  </si>
  <si>
    <t>Cantones de Liberia, Carrillo, Santa Cruz, Bagaces y Nicoya</t>
  </si>
  <si>
    <t>Proyecto Abastecimiento Cañas - Bebedero</t>
  </si>
  <si>
    <t>AYA</t>
  </si>
  <si>
    <t>Incrementar la capacidad de producción del acueducto de la ciudad de Cañas, mediante la captación y potabilización de agua del embalse de Sandillal, propiedad del ICE.</t>
  </si>
  <si>
    <t>Porcentaje de avance de la obra</t>
  </si>
  <si>
    <t>Gobierno de la República China</t>
  </si>
  <si>
    <t>UEN Programación y Control. Director UEN PyC</t>
  </si>
  <si>
    <t>Cañas y  Bebedero</t>
  </si>
  <si>
    <t xml:space="preserve">002521 Reposición del abastecimiento del Acueducto Cañas-Bebedero.             
Lo que se tiene es un estudio técnico.     
El proyecto cuenta con una Declaratoria de Emergencia de la CNE Acuerdo No.133-04-2017, el cual exonera el procedimiento ordinario de Viabilidad Ambiental de SETENA. El proyecto también cuenta con una Declaratoria de Interés Público para efectos de agilización de trámites y permisos. 
Captación, el terreno tiene un área total de 70123m2. Existe un Convenio de Uso con el ICE denominado CON-070-17 - AyA - ICE - Sandillal el cual permite realizar actividades constructivas relativas al proyecto Cañas Bebedero dentro de la finca G-1985543-2017, tambien destina un área de 70123m2 para efectos de la consrtucción de la planta potabilizadora. Sin embargo, el convenio no contempla la adquisición o formalización del terreno. Se debe llegar a un acuerdo con la Dirección de Bienes e Inmuebles del ICE, Dirección Jurídica AyA y Gerencial General para definir el convenio o procedimiento de adquisición que pueda aplicar a este terreno. 
Este proyecto tiene la particularidad de que a nivel constructivo avance muy muy rápido. Pero se atrasa por el proceso de aprobación de planos que va en paralelo con la construcción.
en la medida que se habiliten planos aprobados, estos se construyen a un ritmo muy acelerado 
 </t>
  </si>
  <si>
    <t>AyA</t>
  </si>
  <si>
    <t>UEN Administración de Proyectos. Director UEN AP</t>
  </si>
  <si>
    <t>Colorado de Abangares.</t>
  </si>
  <si>
    <t>001617</t>
  </si>
  <si>
    <t>Ampliación y mejoramiento del acueducto de Bagaces, Guanacaste</t>
  </si>
  <si>
    <t xml:space="preserve"> Bagaces, Arbolito, El Chile, Montenegro, Falconiana, Agua Caliente. </t>
  </si>
  <si>
    <t>000374</t>
  </si>
  <si>
    <t>Mejoras al acueducto de Liberia Etapa 2</t>
  </si>
  <si>
    <t>Mejorar al Acueducto de Liberia mediante el ordenamiento hidráulico, para abastecer de agua potable el distrito de Liberia</t>
  </si>
  <si>
    <t>AyA/BCIE</t>
  </si>
  <si>
    <t>AyA
Unidad Ejecutora AyA/ BCIE 1725, Director UE</t>
  </si>
  <si>
    <t xml:space="preserve">Liberia </t>
  </si>
  <si>
    <t>000373</t>
  </si>
  <si>
    <t>Mejoras al acueducto de Nicoya Etapa 2</t>
  </si>
  <si>
    <t>Mejorar al Acueducto de Nicoya para abastecer de agua potable el distrito de Nicoya.</t>
  </si>
  <si>
    <t>UE BCIE. Director UE BCIE</t>
  </si>
  <si>
    <t xml:space="preserve">Distrito central de Nicoya. </t>
  </si>
  <si>
    <t>Proyectos en fase de Ejecución</t>
  </si>
  <si>
    <t xml:space="preserve">Linea Base 2018 </t>
  </si>
  <si>
    <t>Avance en Ejecución
(%)</t>
  </si>
  <si>
    <t>% de Avance Ejecución</t>
  </si>
  <si>
    <t>Mejoras al acueducto de Nicoya Etapa 1</t>
  </si>
  <si>
    <t>002203</t>
  </si>
  <si>
    <t>Acueducto El Coco – Ocotal - Sardinal Fase 2</t>
  </si>
  <si>
    <t xml:space="preserve">Acceso el agua de la comunidades por medio de un acueducto integral y sostenible. </t>
  </si>
  <si>
    <t>AyA/Fidecomiso</t>
  </si>
  <si>
    <t>Sardinal, El Coco y Octal y comunidades vecinas</t>
  </si>
  <si>
    <t>002252</t>
  </si>
  <si>
    <t>Acueducto Regional Costero Canton de Santa Cruz (Acueducto de Nimboyores)</t>
  </si>
  <si>
    <t>El proyecto Acueducto de Nimboyores consiste en la explotación de 188,8 l/s del acuífero Nimboyores, para abastecer de agua potable la zona costera de Santa Cruz desde Potrero hasta Tamarindo, cubriendo una población de 50 mil habitantes.</t>
  </si>
  <si>
    <t xml:space="preserve">Santa Cruz, desde Potrero hasta Tamarindo, en la que se incluyen Flamingo, Brasilito, Conchal, Playa Grande, Matapalo, Lorena, Portegolpe, El Llano, Huacas, Villarreal, La Garita, Lajas, Mangos, Paraiso, Lomas, Santa Rosa, Hatillo, Hernández, San Francisco, Los Ranchos, Corona, Trapiche, Río Seco, San José, Las Palmas, Mar Vista , etc. </t>
  </si>
  <si>
    <t>002229</t>
  </si>
  <si>
    <t>Acueducto de Papagayo Sur (Trancas)</t>
  </si>
  <si>
    <t>Aumentar la producción del acueducto del Golfo de Papagayo Sur, donde se verán beneficiadas las poblaciones de Playa Panamá, Playa Hermosa, el pueblo civil de Playa Panamá, con el objetivo de atender las concesiones del ICT.  El aumento será en orden de magnitud de 120 l/s, a partir de un campo de pozos en la zona de Las Trancas.</t>
  </si>
  <si>
    <t>AyA/ICT</t>
  </si>
  <si>
    <t>Playa Panamá, Playa Hermosa, las áreas concesionadas, el pueblo civil de Playa Panamá (de ser necesario, para el crecimiento vegetativo) y zonas aledañas.</t>
  </si>
  <si>
    <t xml:space="preserve">Cantón </t>
  </si>
  <si>
    <t xml:space="preserve">Distrito </t>
  </si>
  <si>
    <t xml:space="preserve">Comunidades </t>
  </si>
  <si>
    <t>Apoyo requerido</t>
  </si>
  <si>
    <t>Fecha de finalización INICIAL
(Mes / Año)</t>
  </si>
  <si>
    <t>Nicoya</t>
  </si>
  <si>
    <t>Carrillo</t>
  </si>
  <si>
    <t>Palmira - Sardinal</t>
  </si>
  <si>
    <t>Santa Cruz</t>
  </si>
  <si>
    <t>Santa Cruz, Veintisiete de Abril, Tempate, Diriá, Cabo Velas, Tamarindo</t>
  </si>
  <si>
    <t>002521</t>
  </si>
  <si>
    <t>Cañas</t>
  </si>
  <si>
    <t>Bagaces</t>
  </si>
  <si>
    <t>Liberia</t>
  </si>
  <si>
    <t>Cañas, Bebedero</t>
  </si>
  <si>
    <t>Abangares</t>
  </si>
  <si>
    <t>Colorado</t>
  </si>
  <si>
    <t>Existe un solo proyecto 000374, lo que se  separo fueron las obras. 
El monto está sumado con Liberia Etapa 1. Lo anterior porque para efectos de MIDEPLAN, corresponde al proyecto 374</t>
  </si>
  <si>
    <t xml:space="preserve"> Existe un solo proyecto 000373, lo que se  separo fueron las obras. 
El monto está sumado con Nicoya Etapa 1. Lo anterior porque para efectos de MIDEPLAN, corresponde al proyecto 373
	</t>
  </si>
  <si>
    <t>Construcción de obras de infraestructuras que permitan garantizar el suministro de agua para riego en el área de influencia del Proyecto, de tal forma que se logre brindar un servicio oportuno y sostenido a todos los usuarios del sistema del DRAT-Canal del Sur.</t>
  </si>
  <si>
    <t>Sardinal</t>
  </si>
  <si>
    <t>Sistema de abastecimiento de aguaa de la cuenca media del río Tempisque y comunidades costeras (PACCUME)</t>
  </si>
  <si>
    <t>Senara.
Unidad Ejecutora del PAACUME</t>
  </si>
  <si>
    <t>Liberia, Carrillo, Santa Cruz, Bagaces y Nicoya</t>
  </si>
  <si>
    <t>Si la Sala IV desestima la Acción de insconstitucionalidad, se requiere mucho apoyo para avanzar en  la finalización de la negociación del contrato de préstamo con el BCIE, la aprobación final de MIDEPLAN para el Préstamo, la aprobación del BCCR y de la Autoridad Presupuestaria y la aprobación final de la SETENA al Estudio de Impacto ambiental, con el fin de que se elabore de forma muy ágil el Proyecto de Ley que debe ser enviado a la Asamblea Legislativa para la aprobación del contrato de Préstamo con el BCIE.</t>
  </si>
  <si>
    <t>Costo Total del Proyecto
(Millones de colones)</t>
  </si>
  <si>
    <t>002679</t>
  </si>
  <si>
    <t>Rehabilitación del sistema de agua potable de Colorado de Abangares</t>
  </si>
  <si>
    <t>Implementar las obras necesarias para el aumento de la producción y la potabilización del Acueducto de Colorado de Abangares con el fin de mejorar las condiciones de servicio a la población actual y futura al año 2045, dando un servicio de calidad y continuidad 24/7.</t>
  </si>
  <si>
    <t>Mejorar la calidad, cantidad y continuidad del servicio de agua potable de las comunidades de Bagaces, Aguacaliente, Falconiana, Montenegro, Arbolito y El Chile y otras que podrían incorporarse si la producción lo permite.</t>
  </si>
  <si>
    <t>Mejoramiento de Sistema de  Riego para el Asentamiento Campesino Los Jilgueros</t>
  </si>
  <si>
    <t>Contar  en el Asentamiento Los Jilgueros  del INDER con un sistema de riego por goteo de 10 has para el desarrollo intensivo de los cultivos de arroz, maíz para ensilaje, cucurbitáceas (sandía, melón, pipián), pasto de corta, frutales, cultivos hidropónicos entre otras actividades.</t>
  </si>
  <si>
    <t>Nandayure</t>
  </si>
  <si>
    <t xml:space="preserve"> Asentamiento Campesino Los Jilgueros </t>
  </si>
  <si>
    <t>Actualizado vá banco de proyectos AyA el 5 de diciembre 2019</t>
  </si>
  <si>
    <t>1,5%</t>
  </si>
  <si>
    <t>2,8%</t>
  </si>
  <si>
    <t>Dicembre 2019</t>
  </si>
  <si>
    <t>Se finalizaron las obras, pendiente de Capitalización y cierre de gestión administrativa</t>
  </si>
  <si>
    <t>Obras incluidas en Plan de Atención de Sequía para Regiones Chorotega y Pacífico Central para ser financiadas con Transferencia Extraordinaria GOCR para el 2019</t>
  </si>
  <si>
    <t>No se requiere apoyo, ya que el proyecto ejecutó las obras en el  año 2019, al momento de la formulación del PND, no contaba con fuente de Financiamiento, sin embargo al cierre del año 2018, finalizada  la formulación del PND, se incluyó en la Fuente Plan de Atención de Sequía para Regiones Chorotega y Pacífico Central para ser financiadas con Transferencia Extraordinaria GOCR para el 2019, lo que permitió actualizar el diseño de obras, ejecutar el proceso de contratación y ejecución.</t>
  </si>
  <si>
    <t xml:space="preserve">No está inscrito, debido a que se ejecutaron las obras en 2019 </t>
  </si>
  <si>
    <t>Transferencia de fondos del INDER al Senara para la ejecución de las obras, con base en los estudios y diseños realizados por el SENARA.
Transferencia GOCR al Senara para gasto operativo</t>
  </si>
  <si>
    <t>Fondos Inder transferidos al Senara para la ejecución de las obras, con base en los estudios y diseños realizados por el SENARA.
Transferencia GOCR al Senara para gasto operativo</t>
  </si>
  <si>
    <t xml:space="preserve"> Transferencia GOCR, al Senara para fase de preinversión.
Fuente BCIE para la fase de ejecución</t>
  </si>
  <si>
    <t>Trasvase Liberia: Aguas de la vertiente norte  (alrededores del volcán Rincón de la Vieja) para uso agropecuario en el sector este y sur de Liberia.</t>
  </si>
  <si>
    <t>Realizar los estudios de preinversión,  gestionar los recursos financieros para contratar para  construir y administrar las obras de infraestructura necesarias para captar y transportar un caudal de 1500  l/s del trasvase de ríos de la cuenca norte (alrededores del volcán Rincón de la Vieja) para  su  aplicación para riego de 1425 hectáreas y el abrevadero de más de 20 000 cabezas de ganado en tres sectores agropecuarios del distrito central del cantón de Liberia.</t>
  </si>
  <si>
    <t>Fuente no indentificada ni aprobada. Se incluyó en decreto de Emergencia por sequía con CNE y en el cuarto trimestre de 2019 se enviará el plan de inversión a la CNE para los estudios topográficos necesarios.</t>
  </si>
  <si>
    <t>Central</t>
  </si>
  <si>
    <t>Canton de Liberia: Rodeíto, Guadalupe, Capulín, Santa Ana, La América, San  Gerónimo, El Golfo, La Caraña, Juanilama, Salto Pijije, La Ilusión, Barrio Sinaí y otros.</t>
  </si>
  <si>
    <t>Si se logra el financiamiento de los estudios topográficos en 2019, se mantendría la meta de conclusión de los estudios de preinversión  y estudio de impacto ambiental en el 2022.</t>
  </si>
  <si>
    <t>Gestión de recursos para financiar los estudios topográficos y para apoyar al SENARA con recursos y  personal  para realizar directamente los estudios a nivel de perfil, prefactibilidad y factibilidad que incluyen el diseño de las obras.</t>
  </si>
  <si>
    <t>Proyectos de Gestion</t>
  </si>
  <si>
    <t>Línea base 2018</t>
  </si>
  <si>
    <t xml:space="preserve">Meta del periodo </t>
  </si>
  <si>
    <t>Población Meta (comunidades/distrito/cantón)</t>
  </si>
  <si>
    <t>Mejorando las capacidades de los pobladores de la Península de Nicoya para enfrentar los impactos del cambio climático en el recurso hídrico.</t>
  </si>
  <si>
    <t>CATIE</t>
  </si>
  <si>
    <t>Mejorar la resiliencia y la capacidad adaptativa ante el cambio climático en las comunidades vulnerables al déficit hídrico en los cantones de Nicoya, Hojancha y Nandayure de la Península de Nicoya, mediante la creación y fortalecimiento de capacidades en los actores locales para realizar acciones en el ámbito familiar y productivo que sean más eficiente en el uso del agua, reduzcan los conflictos alrededor de su uso, y prevengan la proliferación de conflictos futuros por el aumento del déficit hídrico.</t>
  </si>
  <si>
    <t xml:space="preserve">Avance en ejecución </t>
  </si>
  <si>
    <t>Fondo de Adaptación al Cambio Climático</t>
  </si>
  <si>
    <t xml:space="preserve">Fundecooperación </t>
  </si>
  <si>
    <t>Enero 2016</t>
  </si>
  <si>
    <t>Setiembre 2020</t>
  </si>
  <si>
    <t>El proyecto ha cumplido técnicamente con los indicadores requeridos, por lo que estamos trabajando con acciones adicionales.</t>
  </si>
  <si>
    <t>Adaptación al Cambio Climático en los Acuíferos de Nimboyores y de Río Cañas - sistemas de acueductos y alcantarillados en zonas costeras de la provincia de Guanacaste</t>
  </si>
  <si>
    <t>CFIA</t>
  </si>
  <si>
    <t>Priorizar las medidas necesarias para lograr la adaptación ante Cambio Climático en los acuíferos costeros de Nimboyores y del río Cañas en Guanacaste, y en los sistemas de acueducto de las localidades y en proyectos; para asegurar la sostenibilidad en la prestación del servicio de agua potable y alcantarillado sanitario y maximizar los beneficios a las poblaciones en forma sostenida, en el contexto de la gestión integrada de los recursos hídricos.</t>
  </si>
  <si>
    <t>Nicoya, Hojancha, Nadayure</t>
  </si>
  <si>
    <t>Manejo integral del recurso hídrico en la cuenca del río Abangares</t>
  </si>
  <si>
    <t>UCR (CIEDES)</t>
  </si>
  <si>
    <t>Elaborar e implantar un programa para la regulación y el manejo integral y sostenible de los recursos hídricos de la cuenca del río Abangares que permita el desarrollo económico y social del cantón de Abangares, sin comprometer las necesidades ambientales y que a su vez le permita, a al cantón de Abangares, adaptarse a los cambios presentes y futuros en la disponibilidad del recurso, producidos por el impacto del cambio climático.</t>
  </si>
  <si>
    <t>Portegolpe, Cartagena, Tempate, Tamarindo, Flamingo; administradas por AyA. Las comunidades administradas por ASADAS son: Lorena, Playa Grande, Cabo Velas, Huacas, Garita, Lajas y Mangos, Lomas Matapalo, Lomas La josefina, Los Robles, Playa Tamarindo, Villareal, Hernández, Llano (El Chorro) Playa Brasilito, Playa Potrero, Reserva Conchal, Santa Rosa.</t>
  </si>
  <si>
    <t>Implementación de Estrategias de Adaptación a los Efectos del Cambio Climático con la introducción de Tecnologías Amigables con el Ambiente que permitan el uso racional del recurso hídrico y el establecimiento de módulos forrajeros y huertas familiares como Seguridad Alimentaria en Unidades Productivas del cantón de Nicoya.</t>
  </si>
  <si>
    <t>Federación de Cámaras de Ganaderos de Guanacaste (FCGG)</t>
  </si>
  <si>
    <t>Implementar estrategias de adaptación de los efectos del cambio climático mediante la introducción de tecnologías amigables con el ambiente que permitan el uso racional del recurso hídrico y propicien la seguridad alimentaria en las unidades productivas de afiliados de la Federación de Cámara de Ganaderos de Guanacaste, como proyecto piloto para su fomento a nivel de la región.</t>
  </si>
  <si>
    <t>Cuenca del Río Abangares, con los distritos de Las Juntas, Colorado, San Juan y La Sierra, todos parte del cantón de Abangares</t>
  </si>
  <si>
    <t>Implementación de medidas de adaptación del Recurso Hídrico al Cambio Climático en los cantones de Nicoya, Hojancha, Nandayure y La Cruz.</t>
  </si>
  <si>
    <t>IMN -MINAE</t>
  </si>
  <si>
    <t>Fortalecer las capacidades de las poblaciones de los cantones de Nicoya, Hojancha, Nandayure y La Cruz en temas de manejo, protección, abastecimiento y calidad de los recursos hídricos y en la reducción de los daños producidos por eventos climáticos extremos (sequías e inundaciones) como medidas de adaptación al cambio climático.</t>
  </si>
  <si>
    <t>Cantón de Nicoya</t>
  </si>
  <si>
    <t>Fortalecimiento de capacidades y contribución al sector campesino en los cantones de Hojancha, Nicoya y Nandayure para la aplicación de tecnologías de adaptación y mitigación frente al cambio climático.</t>
  </si>
  <si>
    <t>Asociación Agroforestal Chorotega. UNAFOR Chorotega.</t>
  </si>
  <si>
    <t>Contribuir a los esfuerzos para aumentar la resistencia y la capacidad de adaptación del sector agrícola al cambio climático en los cantones de Hojancha, Nicoya y Nandayure a través de asistencia técnica y creación de capacidad de uso sostenible de la tierra y la gestión integrada de los recursos hídricos.</t>
  </si>
  <si>
    <t>Cantones de Nicoya, Hojancha, Nandayure y La Cruz.</t>
  </si>
  <si>
    <t>Uso de la tecnología de fertirriego para el aseguramiento de las fuentes de alimentación de ganado lechero y doble propósito, mediante el abastecimiento de forrajes (gramíneas y leguminosas) y otros alimentos, como medida de adaptación al cambio climático.</t>
  </si>
  <si>
    <t>CNPL - MAG</t>
  </si>
  <si>
    <t>Implementar fincas modelo para mejorar la adaptación al cambio climático en lecherías, por medio del fertirriego de purines como herramienta tecnológica para asegurar la producción de forraje y otros alimentos para el ganado lechero y de doble propósito, ante eventos climáticos extremos.</t>
  </si>
  <si>
    <t>Cantones de Nicoya (Nicoya, Mansión, San Antonio, Quebrada Honda, Sámara, Nosara, Belén de Nosarita), Hojancha (Hojancha, Monte Romo, Huacas y puerto Carrillo) y Nandayure (Carmona, Santa Rita, Zapotal, San Pablo, Por venir y Bejuco).</t>
  </si>
  <si>
    <t>Sistema para la gestión y manejo de incidentes por incendios forestales.</t>
  </si>
  <si>
    <t>SINAC</t>
  </si>
  <si>
    <t>Implementar el sistema de gestión de incidentes para atender de manera eficiente los incendios forestales y reducir el impacto de los mismos en la Región Chorotega.</t>
  </si>
  <si>
    <t>Fortalecimiento de capacidades de las ASADAS para enfrentar riesgos de cambio climático</t>
  </si>
  <si>
    <t>Se trata de un Proyecto con el PNUD y Fondo GEF para el fortalecimiento de las capacidades de las ASADAS para enfrentar riesgos de cambio climático en comunidades con estrés hídrico en el norte de Costa Rica. Incluye acciones relacionadas con la infraestructura y capacidad técnica de las ASADAS, capacitación del personal y de usuarios, información hidrometeorológica, planiificación y gestión del riesgo</t>
  </si>
  <si>
    <t>AyA y GEF/CRUSA</t>
  </si>
  <si>
    <t>Cañas, Liberia, La Cruz, Carrillo, Santa Cruz, Nicoya y Hojancha.</t>
  </si>
  <si>
    <t>Marzo 2016</t>
  </si>
  <si>
    <t>Abril 2021</t>
  </si>
  <si>
    <t>Pendiente de aportar la información</t>
  </si>
  <si>
    <t>No se recibió reporte. En el avance se colocó el mismo porcentaje de la línea base.</t>
  </si>
  <si>
    <t>Reducción de agua no contabilizada</t>
  </si>
  <si>
    <t>Proyecto de reducción de agua no contabilizada y eficiencia energética. Macormedicin, micromedicacion, catastro de clientes y de infraestructura. Deteccion y rerparacion de fugas. Gestion de facturacion. Control operacional. Sutituir tuberias, efciencia energetica , estructura organizacional y cultura. Gestion Ambiental.</t>
  </si>
  <si>
    <t xml:space="preserve">BCIE / KFW  </t>
  </si>
  <si>
    <t xml:space="preserve">Liberia, Nicoya </t>
  </si>
  <si>
    <t>Enero 2023</t>
  </si>
  <si>
    <t>AVANCE AL: 30/06/2020</t>
  </si>
  <si>
    <t xml:space="preserve">AVANCE AL: 30/06/2020
</t>
  </si>
  <si>
    <t>No se ha registrado ningún avance y por ende no hay un documento de perfil, por que se requiere un estudio de topografía del área del proyecto paa poder sustentar el perfil. Este estudio es un insumo para elaborar el perfil y  las siguientes etapas de preinversión.
Se requiere financiamiento para elaborar el estudio.
No se tiene avance al 30 de junio,  se remitió oficio de la Gerencia del Senara en el cual se concede aval y repuesta a la solicitud por correo de la Dirección de Aguas para proceder con el trámite por parte de esa Dirección y Minae ante Mideplan para la  exclusión del Proyecto de  las metas del PND 2019-2022, ante situación de emergencia del COVID-19.  Se debe continuar con el trámite y gestión para su exclusión del PND</t>
  </si>
  <si>
    <t>30 de junio , 2020</t>
  </si>
  <si>
    <t>Al momento de la formulación del PND y de la definición de esta matriz, se proyectó elaborar el proceso de preinversión a partir del perfil existente, no obstante a finales del año 2018, se logró la obtención de recursos para financiar la ejecución de las obras del proyecto, por medio de transferencia extraordinaria MAG - Senara, para la atención de la sequía en el Pacífico Norte.  Se elaboraron los diseños y los documentos de contratación, lo que permitió iniciar los procesos de contratación, que concluyeron con la adjudicación e inicio de las obras en el mes de setiembre de 2019.  El Proyecto se encuentra con avance en la ejecución de obras.  Información con corte al  31/12/2019.  Se debe ajustar el PND, debido a que se avanzó hacia la ejecución de obras en el 2019.
Al 30 de junio 2020 el proyecto se reporta como finalizada la ejecución de obras, se encuentra en trámite el proceso de finiquito del contrato de obras para su recepción final</t>
  </si>
  <si>
    <t>Está registrado  en el Banco Proyectos para aprobación y asignación de código. Se encuentra pendiente la respuesta de Mideplan, fue ingresado en noviembre 2019.
Se asignó código 002860</t>
  </si>
  <si>
    <t>Al 31 de diciembre se reporta finalizadas las obras del proyecto y cuenta con acta de entrega y recepción definitiva del proyecto, tal y como se reportó en el informe anterior con corte al 15/09/2019.
Este proyecto se finalizó en el año 2019.</t>
  </si>
  <si>
    <t>Al 31 de diciembre 2019 se mantiene las condiciones descritas en el informe anterior con corte al 15/09/2019.  Al 31 de diciembre el proyecto no presenta cambio de fase, se mantiene en preinversión y se ha estado atendiendo la actualización de información sobre ejecución presupuestaria en el Banco de Proyectos de Inversión.
Al 30 de junio  de 2020 no se tiene respuesta sobre resolución de la Acción de Inconstitucionalidad, la misma se encuentra a esa fecha pendiente de respuesta.
Se avanza con la presentación de estudios e informes adicionales solicitados por Setena, relacionados con Estudio de Impacto Ambiental, así como con la revisión de los planos constructivos de la red de conducción y distribución del proyecto y con las actividades para el proceso de adquirir propiedades mediante compra o expropiaciones del área de la margen izquierda</t>
  </si>
  <si>
    <t xml:space="preserve">El proyecto (001792) ya fue finalizado.
El nombre correcto es el de "Rehabilitación del sistema de agua potable de Colorado de Abangares", el cual tiene el código 002679 en el BPIP.
Se realizará el trámite para el traslado de fondos para proceder al pago del terreno para la planta potabilizadora, por un monto de ¢24,353,244.51.
El terreno del Pozo N°3 está en trámites de adquisición, será donado por el propietario, ya está listo el avalúo.
Se trabaja en el diseño de la tubería de impulsión del pozo Barbudal del Proyecto a corto plazo de Emergencia.
Además se trabaja en informe para PE sobre la solución a largo plazo de Colorado de Abangares donde se plantea la alternativa de utilizar como fuente Canal Sur o / y río Abangares, se debe valorar plazos, costos y riesgos. 
 </t>
  </si>
  <si>
    <t>Se atiende la solicitud de PE de analizar técnicamente la posibilidad de interconectar el acueducto de la ASADA de San Bernardo con le orden de cambio Tramitado al Proyecto Bagaces I (BCIE), con el fin de buscar una solución a corto plazo (próximo verano 2021) para el problema de calidad y cantidad de agua del acueducto de Bagaces.</t>
  </si>
  <si>
    <r>
      <t xml:space="preserve">Porcentaje de avance del  proyecto 000373 es de 72.14%
Ampliación y mejoramiento del sistema de abastecimiento  de agua potable para la ciudad de Nicoya I: se tiene un avance de obra de un 68%, para lo que respecta a la construcción del tanque, debido al atraso con la contratación que se estaba realizando en el año 2019, teniendo la orden de inicio para la construcción del tanque de almacenamiento en diciembre de 2020, con una duración de aproximadamente 9 meses.
Ampliación y mejoramiento del sistema de abastecimiento  de agua potable para la ciudad de Nicoya II (Proyecto incorporado en el Memorando de Acuerdo AyA/ UNOPS): se realizaron trabajos para la Construcción de obras civiles complementarias: casetas de vigilancia, cerramientos, aceras y pavimentos; Construcción de tubería de impulsión de agua cruda: restitución de pavimento; Construcción de tubería de impulsión de agua potable: restitución de pavimento; Mejoras en sitio de toma: excavación, armadura, chorrea, instalación de bombas y programación de equipos; Mejoras en el sitio de la Planta Potabilizadora: sustitución de bombas, ajustes de equipos, construcción de antena de telemetría, donde las actividades no se terminaron en el año 2019 y continuan en el año 2020.
La Dirección de Agua mantendrá el valor indicado en el porcentaje de avance, se pasó de un 76% a un 68%, lo anterior según la justificación expuesta por el AYA.
</t>
    </r>
    <r>
      <rPr>
        <b/>
        <sz val="10"/>
        <color rgb="FF000000"/>
        <rFont val="Times New Roman"/>
        <family val="1"/>
      </rPr>
      <t>La fase 2 del proyecto de Nicoya está 100% ejecutada, y la fase I tiene un 80% de avance.</t>
    </r>
  </si>
  <si>
    <t>Con base en la entrega de Plan de Acción del consultor contratado se define la nueva fecha esperada de finalización del proyecto.
Entrega informe plan de acción Etapa 1.2. Aprobación final del documento. 
Inicio de la elaboración de documentos Etapa 1.3-primer entrega.</t>
  </si>
  <si>
    <t>Se hizo una extesnión por el tema del impacto esperado del COVID-19 en la implementación del proyecto</t>
  </si>
  <si>
    <t>Se hizo una extesnión por el tema del impacto esperado del COVID-19 en la implementación del proyecto. Asimismo, se aumentó el impacto del proyecto mediante el apoyo de más ASADAS de la zona.</t>
  </si>
  <si>
    <t>El proyecto ha cumplido técnicamente con los indicadores requeridos y ha concluído satisfactoriamente.</t>
  </si>
  <si>
    <t xml:space="preserve">Al 31 de diciembre 2019 se reporta como finalizado el Diseño del Proyecto y la consecución de la fuente de financiamiento, así como el incio del proceso de contratación.
Al 31 de diciembre de 2019 se alcanza el registro del Proyecto en el Banco de Proyectos de Inversión Pública, se encuentra en revisión por parte del analista de Mideplan, para la asignación y aprobación del código de proyecto en el Banco, acción que corresponde a Mideplan brindar luego del análisis respectivo, por parte del Senara se atendió el registro en el Sistema.
Al 30 de junio 2020 se recibe la aprobación del código de proyectos en el Banco de Proyectos de Mideplan, se asigna el código 002860 Construcción de infraestructura de riego para la agricultura, Finca la Urraca, Liberia, en lo sucesivo se deberá considerar este nombre del Proyecto.  El proyecto se reporta en ejecución, la inversión estimada es de 360 millones de colones con Fuente INDER, no se han finalizado las obras se encuentra en proceso constructivo.
</t>
  </si>
  <si>
    <t>AVANCE AL: 30 Junio 2020</t>
  </si>
  <si>
    <r>
      <t>AVANCE AL: 30/06/</t>
    </r>
    <r>
      <rPr>
        <b/>
        <sz val="11"/>
        <rFont val="Times New Roman"/>
        <family val="1"/>
      </rPr>
      <t>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</si>
</sst>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0.0%"/>
    <numFmt numFmtId="166" formatCode="&quot;₡&quot;#,##0.00"/>
  </numFmts>
  <fonts count="17" x14ac:knownFonts="1">
    <font>
      <sz val="11"/>
      <color indexed="8"/>
      <name val="Calibri"/>
      <family val="2"/>
    </font>
    <font>
      <sz val="11"/>
      <color indexed="8"/>
      <name val="Calibri"/>
      <family val="2"/>
    </font>
    <font>
      <b/>
      <sz val="14"/>
      <color indexed="8"/>
      <name val="Times New Roman"/>
      <family val="1"/>
    </font>
    <font>
      <sz val="10"/>
      <color indexed="8"/>
      <name val="Times New Roman"/>
      <family val="1"/>
    </font>
    <font>
      <b/>
      <sz val="11"/>
      <color indexed="8"/>
      <name val="Times New Roman"/>
      <family val="1"/>
    </font>
    <font>
      <b/>
      <sz val="11"/>
      <name val="Times New Roman"/>
      <family val="1"/>
    </font>
    <font>
      <b/>
      <sz val="10"/>
      <color indexed="8"/>
      <name val="Times New Roman"/>
      <family val="1"/>
    </font>
    <font>
      <sz val="11"/>
      <color indexed="8"/>
      <name val="Times New Roman"/>
      <family val="1"/>
    </font>
    <font>
      <sz val="11"/>
      <name val="Times New Roman"/>
      <family val="1"/>
    </font>
    <font>
      <sz val="11"/>
      <color rgb="FF000000"/>
      <name val="Times New Roman"/>
      <family val="1"/>
    </font>
    <font>
      <sz val="10"/>
      <name val="Times New Roman"/>
      <family val="1"/>
    </font>
    <font>
      <sz val="14"/>
      <color indexed="8"/>
      <name val="Times New Roman"/>
      <family val="1"/>
    </font>
    <font>
      <b/>
      <sz val="14"/>
      <name val="Times New Roman"/>
      <family val="1"/>
    </font>
    <font>
      <sz val="14"/>
      <name val="Times New Roman"/>
      <family val="1"/>
    </font>
    <font>
      <b/>
      <sz val="10"/>
      <name val="Times New Roman"/>
      <family val="1"/>
    </font>
    <font>
      <sz val="10"/>
      <color rgb="FF000000"/>
      <name val="Times New Roman"/>
      <family val="1"/>
    </font>
    <font>
      <b/>
      <sz val="10"/>
      <color rgb="FF000000"/>
      <name val="Times New Roman"/>
      <family val="1"/>
    </font>
  </fonts>
  <fills count="17">
    <fill>
      <patternFill patternType="none"/>
    </fill>
    <fill>
      <patternFill patternType="gray125"/>
    </fill>
    <fill>
      <patternFill patternType="solid">
        <fgColor theme="0"/>
        <bgColor indexed="64"/>
      </patternFill>
    </fill>
    <fill>
      <patternFill patternType="solid">
        <fgColor theme="0"/>
        <bgColor indexed="22"/>
      </patternFill>
    </fill>
    <fill>
      <patternFill patternType="solid">
        <fgColor theme="4" tint="0.59999389629810485"/>
        <bgColor indexed="64"/>
      </patternFill>
    </fill>
    <fill>
      <patternFill patternType="solid">
        <fgColor theme="3" tint="0.79998168889431442"/>
        <bgColor indexed="22"/>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A1EBF3"/>
        <bgColor indexed="64"/>
      </patternFill>
    </fill>
    <fill>
      <patternFill patternType="solid">
        <fgColor theme="7" tint="0.59999389629810485"/>
        <bgColor indexed="49"/>
      </patternFill>
    </fill>
    <fill>
      <patternFill patternType="solid">
        <fgColor indexed="9"/>
        <bgColor indexed="26"/>
      </patternFill>
    </fill>
    <fill>
      <patternFill patternType="solid">
        <fgColor rgb="FFEE6E68"/>
        <bgColor indexed="64"/>
      </patternFill>
    </fill>
    <fill>
      <patternFill patternType="solid">
        <fgColor theme="9" tint="0.59999389629810485"/>
        <bgColor indexed="22"/>
      </patternFill>
    </fill>
    <fill>
      <patternFill patternType="solid">
        <fgColor theme="7" tint="0.59999389629810485"/>
        <bgColor indexed="22"/>
      </patternFill>
    </fill>
    <fill>
      <patternFill patternType="solid">
        <fgColor theme="0"/>
        <bgColor indexed="26"/>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medium">
        <color indexed="64"/>
      </right>
      <top/>
      <bottom style="medium">
        <color indexed="64"/>
      </bottom>
      <diagonal/>
    </border>
    <border>
      <left style="medium">
        <color indexed="64"/>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275">
    <xf numFmtId="0" fontId="0" fillId="0" borderId="0" xfId="0"/>
    <xf numFmtId="49" fontId="2" fillId="2" borderId="0"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49" fontId="2"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xf>
    <xf numFmtId="0" fontId="2" fillId="3" borderId="0" xfId="0" applyFont="1" applyFill="1" applyBorder="1" applyAlignment="1" applyProtection="1">
      <alignment vertical="center"/>
    </xf>
    <xf numFmtId="0" fontId="2" fillId="3" borderId="0" xfId="0" applyFont="1" applyFill="1" applyBorder="1" applyAlignment="1" applyProtection="1">
      <alignment vertical="center"/>
      <protection locked="0"/>
    </xf>
    <xf numFmtId="0" fontId="4"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49" fontId="3" fillId="2" borderId="0" xfId="0" applyNumberFormat="1" applyFont="1" applyFill="1" applyBorder="1" applyAlignment="1" applyProtection="1">
      <alignment horizontal="center" vertical="center" wrapText="1"/>
    </xf>
    <xf numFmtId="164" fontId="3" fillId="2" borderId="0" xfId="0" applyNumberFormat="1" applyFont="1" applyFill="1" applyBorder="1" applyAlignment="1" applyProtection="1">
      <alignment horizontal="center" vertical="center" wrapText="1"/>
      <protection locked="0"/>
    </xf>
    <xf numFmtId="0" fontId="0" fillId="2" borderId="0" xfId="0" applyFill="1" applyBorder="1" applyAlignment="1">
      <alignment horizontal="center" vertical="center"/>
    </xf>
    <xf numFmtId="0" fontId="6" fillId="2"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49" fontId="3" fillId="0" borderId="11" xfId="0"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165" fontId="3" fillId="0" borderId="11" xfId="0" applyNumberFormat="1" applyFont="1" applyFill="1" applyBorder="1" applyAlignment="1" applyProtection="1">
      <alignment horizontal="center" vertical="center" wrapText="1"/>
    </xf>
    <xf numFmtId="9" fontId="3" fillId="0" borderId="11" xfId="0" applyNumberFormat="1" applyFont="1" applyFill="1" applyBorder="1" applyAlignment="1" applyProtection="1">
      <alignment horizontal="center" vertical="center" wrapText="1"/>
    </xf>
    <xf numFmtId="4" fontId="3" fillId="0" borderId="11" xfId="0" applyNumberFormat="1" applyFont="1" applyFill="1" applyBorder="1" applyAlignment="1" applyProtection="1">
      <alignment horizontal="center" vertical="center" wrapText="1"/>
    </xf>
    <xf numFmtId="165"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xf>
    <xf numFmtId="165" fontId="3" fillId="0" borderId="11" xfId="1" applyNumberFormat="1" applyFont="1" applyFill="1" applyBorder="1" applyAlignment="1" applyProtection="1">
      <alignment horizontal="center" vertical="center" wrapText="1"/>
    </xf>
    <xf numFmtId="9" fontId="3" fillId="0" borderId="11" xfId="1" applyFont="1" applyFill="1" applyBorder="1" applyAlignment="1" applyProtection="1">
      <alignment horizontal="center" vertical="center" wrapText="1"/>
    </xf>
    <xf numFmtId="4" fontId="3" fillId="0" borderId="11" xfId="1" applyNumberFormat="1" applyFont="1" applyFill="1" applyBorder="1" applyAlignment="1" applyProtection="1">
      <alignment horizontal="center" vertical="center" wrapText="1"/>
    </xf>
    <xf numFmtId="164" fontId="8" fillId="12" borderId="11" xfId="0" applyNumberFormat="1"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xf>
    <xf numFmtId="49" fontId="11" fillId="2" borderId="0" xfId="0" applyNumberFormat="1"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protection locked="0"/>
    </xf>
    <xf numFmtId="10" fontId="2" fillId="0" borderId="9" xfId="1"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 fontId="10" fillId="0" borderId="11" xfId="0" applyNumberFormat="1" applyFont="1" applyFill="1" applyBorder="1" applyAlignment="1" applyProtection="1">
      <alignment vertical="center" wrapText="1"/>
    </xf>
    <xf numFmtId="49" fontId="10" fillId="0" borderId="1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protection locked="0"/>
    </xf>
    <xf numFmtId="0" fontId="10" fillId="12" borderId="11"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vertical="center" wrapText="1"/>
    </xf>
    <xf numFmtId="0" fontId="4" fillId="7" borderId="17" xfId="0" applyFont="1" applyFill="1" applyBorder="1" applyAlignment="1" applyProtection="1">
      <alignment horizontal="center" vertical="center" wrapText="1"/>
    </xf>
    <xf numFmtId="164" fontId="10" fillId="2" borderId="0" xfId="0" applyNumberFormat="1" applyFont="1" applyFill="1" applyBorder="1" applyAlignment="1" applyProtection="1">
      <alignment horizontal="center" vertical="center" wrapText="1"/>
      <protection locked="0"/>
    </xf>
    <xf numFmtId="49" fontId="12" fillId="2" borderId="0" xfId="0" applyNumberFormat="1" applyFont="1" applyFill="1" applyBorder="1" applyAlignment="1" applyProtection="1">
      <alignment horizontal="center" vertical="center" wrapText="1"/>
      <protection locked="0"/>
    </xf>
    <xf numFmtId="164" fontId="13" fillId="2" borderId="0" xfId="0" applyNumberFormat="1" applyFont="1" applyFill="1" applyBorder="1" applyAlignment="1" applyProtection="1">
      <alignment horizontal="center" vertical="center" wrapText="1"/>
      <protection locked="0"/>
    </xf>
    <xf numFmtId="165" fontId="6" fillId="0" borderId="11" xfId="0" applyNumberFormat="1" applyFont="1" applyFill="1" applyBorder="1" applyAlignment="1" applyProtection="1">
      <alignment horizontal="center" vertical="center" wrapText="1"/>
    </xf>
    <xf numFmtId="9" fontId="6" fillId="0" borderId="11" xfId="0" applyNumberFormat="1" applyFont="1" applyFill="1" applyBorder="1" applyAlignment="1" applyProtection="1">
      <alignment horizontal="center" vertical="center" wrapText="1"/>
    </xf>
    <xf numFmtId="4" fontId="6" fillId="0" borderId="11" xfId="0" applyNumberFormat="1" applyFont="1" applyFill="1" applyBorder="1" applyAlignment="1" applyProtection="1">
      <alignment horizontal="center" vertical="center" wrapText="1"/>
    </xf>
    <xf numFmtId="4" fontId="5" fillId="0" borderId="11" xfId="0" applyNumberFormat="1" applyFont="1" applyFill="1" applyBorder="1" applyAlignment="1" applyProtection="1">
      <alignment horizontal="center" vertical="center" wrapText="1"/>
    </xf>
    <xf numFmtId="165" fontId="6" fillId="0" borderId="11" xfId="0" applyNumberFormat="1" applyFont="1" applyFill="1" applyBorder="1" applyAlignment="1" applyProtection="1">
      <alignment horizontal="center" vertical="center" wrapText="1"/>
      <protection locked="0"/>
    </xf>
    <xf numFmtId="9" fontId="6" fillId="0" borderId="11" xfId="1" applyFont="1" applyFill="1" applyBorder="1" applyAlignment="1" applyProtection="1">
      <alignment horizontal="center" vertical="center" wrapText="1"/>
    </xf>
    <xf numFmtId="164" fontId="8" fillId="0" borderId="11" xfId="0" applyNumberFormat="1" applyFont="1" applyFill="1" applyBorder="1" applyAlignment="1" applyProtection="1">
      <alignment horizontal="center" vertical="center" wrapText="1"/>
      <protection locked="0"/>
    </xf>
    <xf numFmtId="4" fontId="10" fillId="0" borderId="11" xfId="0" applyNumberFormat="1" applyFont="1" applyFill="1" applyBorder="1" applyAlignment="1" applyProtection="1">
      <alignment horizontal="center" vertical="center" wrapText="1"/>
    </xf>
    <xf numFmtId="9" fontId="3" fillId="0" borderId="11" xfId="0" applyNumberFormat="1"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xf>
    <xf numFmtId="9" fontId="7" fillId="0" borderId="11" xfId="1" applyFont="1" applyFill="1" applyBorder="1" applyAlignment="1" applyProtection="1">
      <alignment horizontal="center" vertical="center" wrapText="1"/>
    </xf>
    <xf numFmtId="9" fontId="4" fillId="0" borderId="11" xfId="0" applyNumberFormat="1" applyFont="1" applyFill="1" applyBorder="1" applyAlignment="1" applyProtection="1">
      <alignment horizontal="center" vertical="center" wrapText="1"/>
    </xf>
    <xf numFmtId="9" fontId="7" fillId="0" borderId="11" xfId="0" applyNumberFormat="1" applyFont="1" applyFill="1" applyBorder="1" applyAlignment="1" applyProtection="1">
      <alignment horizontal="center" vertical="center" wrapText="1"/>
    </xf>
    <xf numFmtId="4" fontId="7" fillId="0" borderId="11"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9" fontId="7" fillId="0" borderId="11" xfId="1" applyFont="1" applyFill="1" applyBorder="1" applyAlignment="1" applyProtection="1">
      <alignment horizontal="center" vertical="center" wrapText="1"/>
      <protection locked="0"/>
    </xf>
    <xf numFmtId="9" fontId="4" fillId="0" borderId="11" xfId="0" applyNumberFormat="1" applyFont="1" applyFill="1" applyBorder="1" applyAlignment="1" applyProtection="1">
      <alignment horizontal="center" vertical="center" wrapText="1"/>
      <protection locked="0"/>
    </xf>
    <xf numFmtId="49" fontId="7" fillId="0" borderId="11"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165" fontId="3" fillId="0" borderId="10" xfId="0" applyNumberFormat="1" applyFont="1" applyFill="1" applyBorder="1" applyAlignment="1" applyProtection="1">
      <alignment horizontal="center" vertical="center" wrapText="1"/>
    </xf>
    <xf numFmtId="9" fontId="3" fillId="0" borderId="10" xfId="0" applyNumberFormat="1" applyFont="1" applyFill="1" applyBorder="1" applyAlignment="1" applyProtection="1">
      <alignment horizontal="center" vertical="center" wrapText="1"/>
    </xf>
    <xf numFmtId="4" fontId="3" fillId="0" borderId="10" xfId="0" applyNumberFormat="1" applyFont="1" applyFill="1" applyBorder="1" applyAlignment="1" applyProtection="1">
      <alignment horizontal="center" vertical="center" wrapText="1"/>
    </xf>
    <xf numFmtId="4" fontId="3" fillId="2" borderId="11" xfId="0" applyNumberFormat="1" applyFont="1" applyFill="1" applyBorder="1" applyAlignment="1" applyProtection="1">
      <alignment horizontal="center" vertical="center" wrapText="1"/>
    </xf>
    <xf numFmtId="164" fontId="8" fillId="12" borderId="10" xfId="0" applyNumberFormat="1"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xf>
    <xf numFmtId="0" fontId="7" fillId="9" borderId="5"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xf>
    <xf numFmtId="0" fontId="7" fillId="8" borderId="5" xfId="0" applyFont="1" applyFill="1" applyBorder="1" applyAlignment="1" applyProtection="1">
      <alignment horizontal="center" vertical="center" wrapText="1"/>
    </xf>
    <xf numFmtId="0" fontId="4" fillId="8" borderId="5" xfId="0" applyFont="1" applyFill="1" applyBorder="1" applyAlignment="1" applyProtection="1">
      <alignment horizontal="center" vertical="center" wrapText="1"/>
    </xf>
    <xf numFmtId="0" fontId="4" fillId="9" borderId="5" xfId="0"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xf>
    <xf numFmtId="165" fontId="6" fillId="0" borderId="10" xfId="0" applyNumberFormat="1" applyFont="1" applyFill="1" applyBorder="1" applyAlignment="1" applyProtection="1">
      <alignment horizontal="center" vertical="center" wrapText="1"/>
    </xf>
    <xf numFmtId="9" fontId="6" fillId="0" borderId="10" xfId="0" applyNumberFormat="1" applyFont="1" applyFill="1" applyBorder="1" applyAlignment="1" applyProtection="1">
      <alignment horizontal="center" vertical="center" wrapText="1"/>
    </xf>
    <xf numFmtId="4" fontId="6" fillId="0" borderId="10" xfId="0" applyNumberFormat="1" applyFont="1" applyFill="1" applyBorder="1" applyAlignment="1" applyProtection="1">
      <alignment horizontal="center" vertical="center" wrapText="1"/>
    </xf>
    <xf numFmtId="4" fontId="8" fillId="0" borderId="10" xfId="0" applyNumberFormat="1" applyFont="1" applyFill="1" applyBorder="1" applyAlignment="1" applyProtection="1">
      <alignment horizontal="center" vertical="center" wrapText="1"/>
    </xf>
    <xf numFmtId="0" fontId="3" fillId="12" borderId="10" xfId="0" applyFont="1" applyFill="1" applyBorder="1" applyAlignment="1" applyProtection="1">
      <alignment horizontal="center" vertical="center" wrapText="1"/>
    </xf>
    <xf numFmtId="9" fontId="3" fillId="0" borderId="10" xfId="1" applyFont="1" applyFill="1" applyBorder="1" applyAlignment="1" applyProtection="1">
      <alignment horizontal="center" vertical="center" wrapText="1"/>
    </xf>
    <xf numFmtId="4" fontId="10" fillId="0" borderId="10" xfId="0" applyNumberFormat="1" applyFont="1" applyFill="1" applyBorder="1" applyAlignment="1" applyProtection="1">
      <alignment vertical="center" wrapText="1"/>
    </xf>
    <xf numFmtId="4" fontId="10" fillId="0" borderId="10" xfId="0" applyNumberFormat="1" applyFont="1" applyFill="1" applyBorder="1" applyAlignment="1" applyProtection="1">
      <alignment horizontal="center" vertical="center" wrapText="1"/>
    </xf>
    <xf numFmtId="0" fontId="10" fillId="0" borderId="10" xfId="0" applyFont="1" applyFill="1" applyBorder="1" applyAlignment="1" applyProtection="1">
      <alignment vertical="center" wrapText="1"/>
    </xf>
    <xf numFmtId="164" fontId="8" fillId="0" borderId="10" xfId="0" applyNumberFormat="1" applyFont="1" applyFill="1" applyBorder="1" applyAlignment="1" applyProtection="1">
      <alignment horizontal="center" vertical="center" wrapText="1"/>
      <protection locked="0"/>
    </xf>
    <xf numFmtId="0" fontId="4" fillId="7" borderId="17" xfId="0" applyFont="1" applyFill="1" applyBorder="1" applyAlignment="1" applyProtection="1">
      <alignment horizontal="center" vertical="center" wrapText="1"/>
      <protection locked="0"/>
    </xf>
    <xf numFmtId="9" fontId="3" fillId="0" borderId="11" xfId="1" applyNumberFormat="1" applyFont="1" applyFill="1" applyBorder="1" applyAlignment="1" applyProtection="1">
      <alignment horizontal="center" vertical="center" wrapText="1"/>
    </xf>
    <xf numFmtId="17" fontId="3" fillId="0" borderId="11" xfId="0" applyNumberFormat="1" applyFont="1" applyFill="1" applyBorder="1" applyAlignment="1" applyProtection="1">
      <alignment horizontal="center" vertical="center" wrapText="1"/>
      <protection locked="0"/>
    </xf>
    <xf numFmtId="10" fontId="3" fillId="0" borderId="11" xfId="1"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4" fontId="8" fillId="0" borderId="11" xfId="0" applyNumberFormat="1" applyFont="1" applyFill="1" applyBorder="1" applyAlignment="1" applyProtection="1">
      <alignment horizontal="center" vertical="center" wrapText="1"/>
    </xf>
    <xf numFmtId="0" fontId="10" fillId="0" borderId="11" xfId="0" applyFont="1" applyFill="1" applyBorder="1" applyAlignment="1" applyProtection="1">
      <alignment horizontal="justify" vertical="top" wrapText="1"/>
      <protection locked="0"/>
    </xf>
    <xf numFmtId="166" fontId="3" fillId="0" borderId="11" xfId="0" applyNumberFormat="1"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0" fontId="4" fillId="9" borderId="5" xfId="0" applyFont="1" applyFill="1" applyBorder="1" applyAlignment="1" applyProtection="1">
      <alignment horizontal="center" vertical="center" wrapText="1"/>
    </xf>
    <xf numFmtId="0" fontId="7" fillId="0" borderId="10" xfId="0" applyFont="1" applyBorder="1" applyAlignment="1" applyProtection="1">
      <alignment horizontal="center" vertical="center" wrapText="1"/>
    </xf>
    <xf numFmtId="49" fontId="7" fillId="0" borderId="10" xfId="0" applyNumberFormat="1" applyFont="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9" fillId="0" borderId="10" xfId="0" applyFont="1" applyBorder="1" applyAlignment="1" applyProtection="1">
      <alignment horizontal="center" vertical="center" wrapText="1"/>
    </xf>
    <xf numFmtId="9" fontId="7" fillId="0" borderId="10" xfId="1" applyFont="1" applyFill="1" applyBorder="1" applyAlignment="1" applyProtection="1">
      <alignment horizontal="center" vertical="center" wrapText="1"/>
    </xf>
    <xf numFmtId="9" fontId="4" fillId="0" borderId="10" xfId="0" applyNumberFormat="1" applyFont="1" applyFill="1" applyBorder="1" applyAlignment="1" applyProtection="1">
      <alignment horizontal="center" vertical="center" wrapText="1"/>
    </xf>
    <xf numFmtId="9" fontId="7" fillId="0" borderId="10" xfId="0" applyNumberFormat="1" applyFont="1" applyFill="1" applyBorder="1" applyAlignment="1" applyProtection="1">
      <alignment horizontal="center" vertical="center" wrapText="1"/>
    </xf>
    <xf numFmtId="4" fontId="7" fillId="0" borderId="10" xfId="0" applyNumberFormat="1" applyFont="1" applyFill="1" applyBorder="1" applyAlignment="1" applyProtection="1">
      <alignment horizontal="center" vertical="center" wrapText="1"/>
    </xf>
    <xf numFmtId="4" fontId="5" fillId="0" borderId="10" xfId="0" applyNumberFormat="1"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164" fontId="3" fillId="2" borderId="0" xfId="0" applyNumberFormat="1" applyFont="1" applyFill="1" applyBorder="1" applyAlignment="1" applyProtection="1">
      <alignment horizontal="center" vertical="center" wrapText="1"/>
    </xf>
    <xf numFmtId="0" fontId="4" fillId="7" borderId="16" xfId="0" applyFont="1" applyFill="1" applyBorder="1" applyAlignment="1" applyProtection="1">
      <alignment horizontal="center" vertical="center" wrapText="1"/>
      <protection locked="0"/>
    </xf>
    <xf numFmtId="0" fontId="7" fillId="8" borderId="32" xfId="0" applyFont="1" applyFill="1" applyBorder="1" applyAlignment="1" applyProtection="1">
      <alignment horizontal="center" vertical="center" wrapText="1"/>
    </xf>
    <xf numFmtId="0" fontId="7" fillId="8" borderId="36" xfId="0" applyFont="1" applyFill="1" applyBorder="1" applyAlignment="1" applyProtection="1">
      <alignment horizontal="center" vertical="center" wrapText="1"/>
    </xf>
    <xf numFmtId="0" fontId="7" fillId="8" borderId="37" xfId="0" applyFont="1" applyFill="1" applyBorder="1" applyAlignment="1" applyProtection="1">
      <alignment horizontal="center" vertical="center" wrapText="1"/>
    </xf>
    <xf numFmtId="0" fontId="4" fillId="8" borderId="34" xfId="0" applyFont="1" applyFill="1" applyBorder="1" applyAlignment="1" applyProtection="1">
      <alignment horizontal="center" vertical="center" wrapText="1"/>
    </xf>
    <xf numFmtId="0" fontId="7" fillId="9" borderId="32" xfId="0" applyFont="1" applyFill="1" applyBorder="1" applyAlignment="1" applyProtection="1">
      <alignment horizontal="center" vertical="center" wrapText="1"/>
    </xf>
    <xf numFmtId="0" fontId="3" fillId="9" borderId="36" xfId="0" applyFont="1" applyFill="1" applyBorder="1" applyAlignment="1" applyProtection="1">
      <alignment horizontal="center" vertical="center" wrapText="1"/>
    </xf>
    <xf numFmtId="0" fontId="7" fillId="9" borderId="36" xfId="0" applyFont="1" applyFill="1" applyBorder="1" applyAlignment="1" applyProtection="1">
      <alignment horizontal="center" vertical="center" wrapText="1"/>
    </xf>
    <xf numFmtId="0" fontId="7" fillId="9" borderId="37" xfId="0" applyFont="1" applyFill="1" applyBorder="1" applyAlignment="1" applyProtection="1">
      <alignment horizontal="center" vertical="center" wrapText="1"/>
    </xf>
    <xf numFmtId="0" fontId="4" fillId="9" borderId="34" xfId="0" applyFont="1" applyFill="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10" fillId="0" borderId="41" xfId="0"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wrapText="1"/>
    </xf>
    <xf numFmtId="0" fontId="10" fillId="12" borderId="43" xfId="0" applyFont="1" applyFill="1" applyBorder="1" applyAlignment="1" applyProtection="1">
      <alignment horizontal="center" vertical="center" wrapText="1"/>
    </xf>
    <xf numFmtId="0" fontId="3" fillId="0" borderId="41" xfId="0" applyFont="1" applyFill="1" applyBorder="1" applyAlignment="1" applyProtection="1">
      <alignment horizontal="center" vertical="center" wrapText="1"/>
    </xf>
    <xf numFmtId="9" fontId="3" fillId="0" borderId="42" xfId="0" applyNumberFormat="1" applyFont="1" applyFill="1" applyBorder="1" applyAlignment="1" applyProtection="1">
      <alignment horizontal="center" vertical="center" wrapText="1"/>
    </xf>
    <xf numFmtId="9" fontId="3" fillId="0" borderId="41" xfId="1" applyFont="1" applyFill="1" applyBorder="1" applyAlignment="1" applyProtection="1">
      <alignment horizontal="center" vertical="center" wrapText="1"/>
    </xf>
    <xf numFmtId="9" fontId="3" fillId="0" borderId="44" xfId="0" applyNumberFormat="1" applyFont="1" applyFill="1" applyBorder="1" applyAlignment="1" applyProtection="1">
      <alignment horizontal="center" vertical="center" wrapText="1"/>
    </xf>
    <xf numFmtId="9" fontId="3" fillId="0" borderId="44" xfId="1" applyFont="1" applyFill="1" applyBorder="1" applyAlignment="1" applyProtection="1">
      <alignment horizontal="center" vertical="center" wrapText="1"/>
    </xf>
    <xf numFmtId="4" fontId="3" fillId="0" borderId="41" xfId="0" applyNumberFormat="1" applyFont="1" applyFill="1" applyBorder="1" applyAlignment="1" applyProtection="1">
      <alignment horizontal="center" vertical="center" wrapText="1"/>
    </xf>
    <xf numFmtId="4" fontId="15" fillId="0" borderId="44" xfId="0" applyNumberFormat="1" applyFont="1" applyBorder="1" applyAlignment="1" applyProtection="1">
      <alignment horizontal="center" vertical="center"/>
    </xf>
    <xf numFmtId="4" fontId="3" fillId="0" borderId="44" xfId="0" applyNumberFormat="1" applyFont="1" applyFill="1" applyBorder="1" applyAlignment="1" applyProtection="1">
      <alignment horizontal="center" vertical="center" wrapText="1"/>
    </xf>
    <xf numFmtId="4" fontId="3" fillId="0" borderId="42" xfId="0" applyNumberFormat="1"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wrapText="1"/>
    </xf>
    <xf numFmtId="0" fontId="10" fillId="12" borderId="45" xfId="0" applyFont="1" applyFill="1" applyBorder="1" applyAlignment="1" applyProtection="1">
      <alignment horizontal="center" vertical="center" wrapText="1"/>
    </xf>
    <xf numFmtId="49" fontId="10" fillId="0" borderId="44" xfId="0" applyNumberFormat="1" applyFont="1" applyFill="1" applyBorder="1" applyAlignment="1" applyProtection="1">
      <alignment horizontal="center" vertical="center" wrapText="1"/>
    </xf>
    <xf numFmtId="49" fontId="10" fillId="0" borderId="46" xfId="0" applyNumberFormat="1"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0" fillId="12" borderId="15"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9" fontId="3" fillId="0" borderId="12" xfId="0" applyNumberFormat="1" applyFont="1" applyFill="1" applyBorder="1" applyAlignment="1" applyProtection="1">
      <alignment horizontal="center" vertical="center" wrapText="1"/>
    </xf>
    <xf numFmtId="9" fontId="3" fillId="0" borderId="13" xfId="1" applyFont="1" applyFill="1" applyBorder="1" applyAlignment="1" applyProtection="1">
      <alignment horizontal="center" vertical="center" wrapText="1"/>
    </xf>
    <xf numFmtId="4" fontId="3" fillId="0" borderId="13" xfId="0" applyNumberFormat="1" applyFont="1" applyFill="1" applyBorder="1" applyAlignment="1" applyProtection="1">
      <alignment horizontal="center" vertical="center" wrapText="1"/>
    </xf>
    <xf numFmtId="4" fontId="15" fillId="0" borderId="11" xfId="0" applyNumberFormat="1" applyFont="1" applyBorder="1" applyAlignment="1" applyProtection="1">
      <alignment horizontal="center" vertical="center"/>
    </xf>
    <xf numFmtId="4" fontId="3" fillId="0" borderId="12" xfId="0" applyNumberFormat="1"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10" fillId="12" borderId="47" xfId="0" applyFont="1" applyFill="1" applyBorder="1" applyAlignment="1" applyProtection="1">
      <alignment horizontal="center" vertical="center" wrapText="1"/>
    </xf>
    <xf numFmtId="49" fontId="10" fillId="0" borderId="14" xfId="0" applyNumberFormat="1" applyFont="1" applyFill="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9" fontId="3" fillId="0" borderId="12" xfId="1" applyFont="1" applyFill="1" applyBorder="1" applyAlignment="1" applyProtection="1">
      <alignment horizontal="center" vertical="center" wrapText="1"/>
    </xf>
    <xf numFmtId="0" fontId="3" fillId="0" borderId="48"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10" fillId="12" borderId="49"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9" fontId="3" fillId="0" borderId="6" xfId="1" applyFont="1" applyFill="1" applyBorder="1" applyAlignment="1" applyProtection="1">
      <alignment horizontal="center" vertical="center" wrapText="1"/>
    </xf>
    <xf numFmtId="9" fontId="3" fillId="0" borderId="4" xfId="1" applyFont="1" applyFill="1" applyBorder="1" applyAlignment="1" applyProtection="1">
      <alignment horizontal="center" vertical="center" wrapText="1"/>
    </xf>
    <xf numFmtId="9" fontId="3" fillId="0" borderId="5" xfId="1" applyFont="1" applyFill="1" applyBorder="1" applyAlignment="1" applyProtection="1">
      <alignment horizontal="center" vertical="center" wrapText="1"/>
    </xf>
    <xf numFmtId="9" fontId="3" fillId="0" borderId="5" xfId="0" applyNumberFormat="1" applyFont="1" applyFill="1" applyBorder="1" applyAlignment="1" applyProtection="1">
      <alignment horizontal="center" vertical="center" wrapText="1"/>
    </xf>
    <xf numFmtId="9" fontId="3" fillId="0" borderId="6" xfId="0" applyNumberFormat="1" applyFont="1" applyFill="1" applyBorder="1" applyAlignment="1" applyProtection="1">
      <alignment horizontal="center" vertical="center" wrapText="1"/>
    </xf>
    <xf numFmtId="4" fontId="3" fillId="0" borderId="4" xfId="0" applyNumberFormat="1" applyFont="1" applyFill="1" applyBorder="1" applyAlignment="1" applyProtection="1">
      <alignment horizontal="center" vertical="center" wrapText="1"/>
    </xf>
    <xf numFmtId="4" fontId="3" fillId="0" borderId="5" xfId="0" applyNumberFormat="1" applyFont="1" applyFill="1" applyBorder="1" applyAlignment="1" applyProtection="1">
      <alignment horizontal="center" vertical="center" wrapText="1"/>
    </xf>
    <xf numFmtId="4" fontId="3" fillId="0" borderId="6" xfId="0" applyNumberFormat="1"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49" fontId="10" fillId="0" borderId="5" xfId="0" applyNumberFormat="1" applyFont="1" applyFill="1" applyBorder="1" applyAlignment="1" applyProtection="1">
      <alignment horizontal="center" vertical="center" wrapText="1"/>
    </xf>
    <xf numFmtId="49" fontId="10" fillId="0" borderId="50" xfId="0" applyNumberFormat="1" applyFont="1" applyFill="1" applyBorder="1" applyAlignment="1" applyProtection="1">
      <alignment horizontal="center" vertical="center" wrapText="1"/>
    </xf>
    <xf numFmtId="0" fontId="10" fillId="16"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top" wrapText="1"/>
      <protection locked="0"/>
    </xf>
    <xf numFmtId="0" fontId="3" fillId="2" borderId="0" xfId="0" applyFont="1" applyFill="1" applyBorder="1" applyAlignment="1" applyProtection="1">
      <alignment horizontal="center" vertical="center" wrapText="1"/>
      <protection locked="0"/>
    </xf>
    <xf numFmtId="0" fontId="4" fillId="7" borderId="51" xfId="0" applyFont="1" applyFill="1" applyBorder="1" applyAlignment="1" applyProtection="1">
      <alignment horizontal="center" vertical="center" wrapText="1"/>
      <protection locked="0"/>
    </xf>
    <xf numFmtId="14" fontId="10" fillId="0" borderId="11" xfId="0" applyNumberFormat="1" applyFont="1" applyFill="1" applyBorder="1" applyAlignment="1" applyProtection="1">
      <alignment horizontal="center" vertical="center" wrapText="1"/>
      <protection locked="0"/>
    </xf>
    <xf numFmtId="9" fontId="7" fillId="0" borderId="10" xfId="1" applyNumberFormat="1" applyFont="1" applyFill="1" applyBorder="1" applyAlignment="1" applyProtection="1">
      <alignment horizontal="center" vertical="center" wrapText="1"/>
      <protection locked="0"/>
    </xf>
    <xf numFmtId="9" fontId="7" fillId="0" borderId="10" xfId="1" applyFont="1" applyFill="1" applyBorder="1" applyAlignment="1" applyProtection="1">
      <alignment horizontal="center" vertical="center" wrapText="1"/>
      <protection locked="0"/>
    </xf>
    <xf numFmtId="9" fontId="4" fillId="0" borderId="10" xfId="0" applyNumberFormat="1" applyFont="1" applyFill="1" applyBorder="1" applyAlignment="1" applyProtection="1">
      <alignment horizontal="center" vertical="center" wrapText="1"/>
      <protection locked="0"/>
    </xf>
    <xf numFmtId="165" fontId="3" fillId="0" borderId="10" xfId="0" applyNumberFormat="1" applyFont="1" applyFill="1" applyBorder="1" applyAlignment="1" applyProtection="1">
      <alignment horizontal="center" vertical="center" wrapText="1"/>
      <protection locked="0"/>
    </xf>
    <xf numFmtId="165" fontId="10" fillId="0" borderId="10" xfId="0" applyNumberFormat="1" applyFont="1" applyFill="1" applyBorder="1" applyAlignment="1" applyProtection="1">
      <alignment horizontal="center" vertical="center" wrapText="1"/>
      <protection locked="0"/>
    </xf>
    <xf numFmtId="165" fontId="6" fillId="0" borderId="10" xfId="0"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0" fontId="10" fillId="0" borderId="10" xfId="0" applyFont="1" applyFill="1" applyBorder="1" applyAlignment="1" applyProtection="1">
      <alignment horizontal="justify" vertical="top" wrapText="1"/>
      <protection locked="0"/>
    </xf>
    <xf numFmtId="165" fontId="3" fillId="0" borderId="11" xfId="1" applyNumberFormat="1" applyFont="1" applyFill="1" applyBorder="1" applyAlignment="1" applyProtection="1">
      <alignment horizontal="center" vertical="center" wrapText="1"/>
      <protection locked="0"/>
    </xf>
    <xf numFmtId="165" fontId="14" fillId="0" borderId="11" xfId="0" applyNumberFormat="1" applyFont="1" applyFill="1" applyBorder="1" applyAlignment="1" applyProtection="1">
      <alignment horizontal="center" vertical="center" wrapText="1"/>
      <protection locked="0"/>
    </xf>
    <xf numFmtId="165" fontId="3" fillId="0" borderId="14"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165" fontId="10" fillId="0" borderId="11" xfId="1" applyNumberFormat="1" applyFont="1" applyFill="1" applyBorder="1" applyAlignment="1" applyProtection="1">
      <alignment horizontal="center" vertical="center" wrapText="1"/>
      <protection locked="0"/>
    </xf>
    <xf numFmtId="165" fontId="10" fillId="0" borderId="11" xfId="0" applyNumberFormat="1"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17"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9" fontId="10" fillId="0" borderId="10" xfId="1" applyFont="1" applyFill="1" applyBorder="1" applyAlignment="1" applyProtection="1">
      <alignment horizontal="center" vertical="center" wrapText="1"/>
      <protection locked="0"/>
    </xf>
    <xf numFmtId="9" fontId="3" fillId="0" borderId="13"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xf numFmtId="165" fontId="3" fillId="0" borderId="47" xfId="1" applyNumberFormat="1"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4" fillId="13" borderId="17" xfId="0" applyFont="1" applyFill="1" applyBorder="1" applyAlignment="1" applyProtection="1">
      <alignment horizontal="center" vertical="center" wrapText="1"/>
    </xf>
    <xf numFmtId="0" fontId="4" fillId="13" borderId="5" xfId="0" applyFont="1" applyFill="1" applyBorder="1" applyAlignment="1" applyProtection="1">
      <alignment horizontal="center" vertical="center" wrapText="1"/>
    </xf>
    <xf numFmtId="164" fontId="4" fillId="11" borderId="17" xfId="0" applyNumberFormat="1" applyFont="1" applyFill="1" applyBorder="1" applyAlignment="1" applyProtection="1">
      <alignment horizontal="center" vertical="center" wrapText="1"/>
      <protection locked="0"/>
    </xf>
    <xf numFmtId="164" fontId="4" fillId="11" borderId="5" xfId="0" applyNumberFormat="1" applyFont="1" applyFill="1" applyBorder="1" applyAlignment="1" applyProtection="1">
      <alignment horizontal="center" vertical="center" wrapText="1"/>
      <protection locked="0"/>
    </xf>
    <xf numFmtId="0" fontId="5" fillId="7" borderId="17"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49" fontId="4" fillId="5" borderId="17" xfId="0" applyNumberFormat="1" applyFont="1" applyFill="1" applyBorder="1" applyAlignment="1" applyProtection="1">
      <alignment horizontal="center" vertical="center" wrapText="1"/>
    </xf>
    <xf numFmtId="49" fontId="4" fillId="5" borderId="5" xfId="0" applyNumberFormat="1"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4" fillId="6" borderId="17" xfId="0"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4" fillId="7" borderId="17" xfId="0"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xf>
    <xf numFmtId="0" fontId="4" fillId="8" borderId="17" xfId="0" applyFont="1" applyFill="1" applyBorder="1" applyAlignment="1" applyProtection="1">
      <alignment horizontal="center" vertical="center" wrapText="1"/>
    </xf>
    <xf numFmtId="0" fontId="4" fillId="9" borderId="17" xfId="0" applyFont="1" applyFill="1" applyBorder="1" applyAlignment="1" applyProtection="1">
      <alignment horizontal="center" vertical="center" wrapText="1"/>
    </xf>
    <xf numFmtId="0" fontId="4" fillId="9" borderId="5" xfId="0" applyFont="1" applyFill="1" applyBorder="1" applyAlignment="1" applyProtection="1">
      <alignment horizontal="center" vertical="center" wrapText="1"/>
    </xf>
    <xf numFmtId="0" fontId="4" fillId="10" borderId="17" xfId="0" applyFont="1" applyFill="1" applyBorder="1" applyAlignment="1" applyProtection="1">
      <alignment horizontal="center" vertical="center" wrapText="1"/>
    </xf>
    <xf numFmtId="0" fontId="4" fillId="10" borderId="5" xfId="0" applyFont="1" applyFill="1" applyBorder="1" applyAlignment="1" applyProtection="1">
      <alignment horizontal="center" vertical="center" wrapText="1"/>
    </xf>
    <xf numFmtId="164" fontId="5" fillId="11" borderId="17" xfId="0" applyNumberFormat="1" applyFont="1" applyFill="1" applyBorder="1" applyAlignment="1" applyProtection="1">
      <alignment horizontal="center" vertical="center" wrapText="1"/>
      <protection locked="0"/>
    </xf>
    <xf numFmtId="164" fontId="5" fillId="11" borderId="5"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xf>
    <xf numFmtId="0" fontId="4" fillId="15" borderId="28" xfId="0" applyFont="1" applyFill="1" applyBorder="1" applyAlignment="1" applyProtection="1">
      <alignment horizontal="center" vertical="center" wrapText="1"/>
    </xf>
    <xf numFmtId="0" fontId="4" fillId="15" borderId="38" xfId="0" applyFont="1" applyFill="1" applyBorder="1" applyAlignment="1" applyProtection="1">
      <alignment horizontal="center" vertical="center" wrapText="1"/>
    </xf>
    <xf numFmtId="164" fontId="4" fillId="11" borderId="17" xfId="0" applyNumberFormat="1" applyFont="1" applyFill="1" applyBorder="1" applyAlignment="1" applyProtection="1">
      <alignment horizontal="center" vertical="center" wrapText="1"/>
    </xf>
    <xf numFmtId="164" fontId="4" fillId="11" borderId="36" xfId="0" applyNumberFormat="1" applyFont="1" applyFill="1" applyBorder="1" applyAlignment="1" applyProtection="1">
      <alignment horizontal="center" vertical="center" wrapText="1"/>
    </xf>
    <xf numFmtId="164" fontId="4" fillId="11" borderId="29" xfId="0" applyNumberFormat="1" applyFont="1" applyFill="1" applyBorder="1" applyAlignment="1" applyProtection="1">
      <alignment horizontal="center" vertical="center" wrapText="1"/>
    </xf>
    <xf numFmtId="164" fontId="4" fillId="11" borderId="37" xfId="0" applyNumberFormat="1" applyFont="1" applyFill="1" applyBorder="1" applyAlignment="1" applyProtection="1">
      <alignment horizontal="center" vertical="center" wrapText="1"/>
    </xf>
    <xf numFmtId="164" fontId="4" fillId="11" borderId="52" xfId="0" applyNumberFormat="1" applyFont="1" applyFill="1" applyBorder="1" applyAlignment="1" applyProtection="1">
      <alignment horizontal="center" vertical="center" wrapText="1"/>
      <protection locked="0"/>
    </xf>
    <xf numFmtId="0" fontId="2" fillId="4" borderId="21" xfId="0" applyFont="1" applyFill="1" applyBorder="1" applyAlignment="1" applyProtection="1">
      <alignment horizontal="center" vertical="center" wrapText="1"/>
      <protection locked="0"/>
    </xf>
    <xf numFmtId="0" fontId="2" fillId="4" borderId="22" xfId="0" applyFont="1" applyFill="1" applyBorder="1" applyAlignment="1" applyProtection="1">
      <alignment horizontal="center" vertical="center" wrapText="1"/>
      <protection locked="0"/>
    </xf>
    <xf numFmtId="0" fontId="4" fillId="14" borderId="1" xfId="0" applyFont="1" applyFill="1" applyBorder="1" applyAlignment="1" applyProtection="1">
      <alignment horizontal="center" vertical="center" wrapText="1"/>
    </xf>
    <xf numFmtId="0" fontId="4" fillId="14" borderId="31" xfId="0" applyFont="1" applyFill="1" applyBorder="1" applyAlignment="1" applyProtection="1">
      <alignment horizontal="center" vertical="center" wrapText="1"/>
    </xf>
    <xf numFmtId="0" fontId="4" fillId="5" borderId="32" xfId="0" applyFont="1" applyFill="1" applyBorder="1" applyAlignment="1" applyProtection="1">
      <alignment horizontal="center" vertical="center" wrapText="1"/>
    </xf>
    <xf numFmtId="0" fontId="4" fillId="5" borderId="18" xfId="0" applyFont="1" applyFill="1" applyBorder="1" applyAlignment="1" applyProtection="1">
      <alignment horizontal="center" vertical="center" wrapText="1"/>
    </xf>
    <xf numFmtId="0" fontId="4" fillId="5" borderId="33" xfId="0" applyFont="1" applyFill="1" applyBorder="1" applyAlignment="1" applyProtection="1">
      <alignment horizontal="center" vertical="center" wrapText="1"/>
    </xf>
    <xf numFmtId="0" fontId="4" fillId="6" borderId="23"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7" borderId="16" xfId="0" applyFont="1" applyFill="1" applyBorder="1" applyAlignment="1" applyProtection="1">
      <alignment horizontal="center" vertical="center" wrapText="1"/>
    </xf>
    <xf numFmtId="0" fontId="4" fillId="7" borderId="32" xfId="0" applyFont="1" applyFill="1" applyBorder="1" applyAlignment="1" applyProtection="1">
      <alignment horizontal="center" vertical="center" wrapText="1"/>
    </xf>
    <xf numFmtId="0" fontId="4" fillId="7" borderId="24" xfId="0" applyFont="1" applyFill="1" applyBorder="1" applyAlignment="1" applyProtection="1">
      <alignment horizontal="center" vertical="center" wrapText="1"/>
    </xf>
    <xf numFmtId="0" fontId="4" fillId="7" borderId="35" xfId="0" applyFont="1" applyFill="1" applyBorder="1" applyAlignment="1" applyProtection="1">
      <alignment horizontal="center" vertical="center" wrapText="1"/>
    </xf>
    <xf numFmtId="0" fontId="4" fillId="8" borderId="25" xfId="0" applyFont="1" applyFill="1" applyBorder="1" applyAlignment="1" applyProtection="1">
      <alignment horizontal="center" vertical="center" wrapText="1"/>
    </xf>
    <xf numFmtId="0" fontId="4" fillId="8" borderId="26" xfId="0" applyFont="1" applyFill="1" applyBorder="1" applyAlignment="1" applyProtection="1">
      <alignment horizontal="center" vertical="center" wrapText="1"/>
    </xf>
    <xf numFmtId="0" fontId="4" fillId="8" borderId="27" xfId="0" applyFont="1" applyFill="1" applyBorder="1" applyAlignment="1" applyProtection="1">
      <alignment horizontal="center" vertical="center" wrapText="1"/>
    </xf>
    <xf numFmtId="0" fontId="4" fillId="9" borderId="16" xfId="0" applyFont="1" applyFill="1" applyBorder="1" applyAlignment="1" applyProtection="1">
      <alignment horizontal="center" vertical="center" wrapText="1"/>
    </xf>
    <xf numFmtId="0" fontId="4" fillId="9" borderId="18" xfId="0"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7" borderId="23" xfId="0" applyFont="1" applyFill="1" applyBorder="1" applyAlignment="1" applyProtection="1">
      <alignment horizontal="center" vertical="center" wrapText="1"/>
    </xf>
    <xf numFmtId="0" fontId="4" fillId="7" borderId="34" xfId="0" applyFont="1" applyFill="1" applyBorder="1" applyAlignment="1" applyProtection="1">
      <alignment horizontal="center" vertical="center" wrapText="1"/>
    </xf>
    <xf numFmtId="0" fontId="4" fillId="10" borderId="23" xfId="0" applyFont="1" applyFill="1" applyBorder="1" applyAlignment="1" applyProtection="1">
      <alignment horizontal="center" vertical="center" wrapText="1"/>
    </xf>
    <xf numFmtId="0" fontId="4" fillId="10" borderId="34" xfId="0" applyFont="1" applyFill="1" applyBorder="1" applyAlignment="1" applyProtection="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EE6E68"/>
      <color rgb="FFE732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617220</xdr:colOff>
      <xdr:row>4</xdr:row>
      <xdr:rowOff>0</xdr:rowOff>
    </xdr:from>
    <xdr:to>
      <xdr:col>3</xdr:col>
      <xdr:colOff>640080</xdr:colOff>
      <xdr:row>16</xdr:row>
      <xdr:rowOff>91440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37222" t="33064" r="38773" b="35312"/>
        <a:stretch>
          <a:fillRect/>
        </a:stretch>
      </xdr:blipFill>
      <xdr:spPr bwMode="auto">
        <a:xfrm>
          <a:off x="617220" y="736600"/>
          <a:ext cx="2442210" cy="2301240"/>
        </a:xfrm>
        <a:prstGeom prst="rect">
          <a:avLst/>
        </a:prstGeom>
        <a:noFill/>
        <a:ln>
          <a:noFill/>
        </a:ln>
      </xdr:spPr>
    </xdr:pic>
    <xdr:clientData/>
  </xdr:twoCellAnchor>
  <xdr:twoCellAnchor>
    <xdr:from>
      <xdr:col>4</xdr:col>
      <xdr:colOff>335280</xdr:colOff>
      <xdr:row>1</xdr:row>
      <xdr:rowOff>91440</xdr:rowOff>
    </xdr:from>
    <xdr:to>
      <xdr:col>12</xdr:col>
      <xdr:colOff>754380</xdr:colOff>
      <xdr:row>21</xdr:row>
      <xdr:rowOff>30480</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3561080" y="275590"/>
          <a:ext cx="6870700" cy="362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R" sz="2000"/>
            <a:t>PROGRAMA INTEGRAL DE ABASTECIMIENTO DE</a:t>
          </a:r>
          <a:r>
            <a:rPr lang="es-CR" sz="2000" baseline="0"/>
            <a:t> AGUA PARA GUANACASTE - PACÍFICO NORTE</a:t>
          </a:r>
        </a:p>
        <a:p>
          <a:pPr algn="ctr"/>
          <a:r>
            <a:rPr lang="es-CR" sz="2000" baseline="0"/>
            <a:t>(PIAAG)</a:t>
          </a:r>
        </a:p>
        <a:p>
          <a:pPr algn="ctr"/>
          <a:endParaRPr lang="es-CR" sz="2000" baseline="0"/>
        </a:p>
        <a:p>
          <a:pPr algn="ctr"/>
          <a:r>
            <a:rPr lang="es-CR" sz="2000" b="1" baseline="0"/>
            <a:t>MATRIZ DE SEGUIMIENTO DE AVANCE DE PROYECTOS INCLUIDOS EN EL PIAAG</a:t>
          </a:r>
        </a:p>
        <a:p>
          <a:pPr algn="ctr"/>
          <a:endParaRPr lang="es-CR" sz="2000" baseline="0"/>
        </a:p>
        <a:p>
          <a:pPr algn="ctr"/>
          <a:r>
            <a:rPr lang="es-CR" sz="2000" baseline="0"/>
            <a:t>SEGÚN </a:t>
          </a:r>
        </a:p>
        <a:p>
          <a:pPr algn="ctr"/>
          <a:endParaRPr lang="es-CR" sz="2000" baseline="0"/>
        </a:p>
        <a:p>
          <a:pPr algn="ctr"/>
          <a:r>
            <a:rPr lang="es-CR" sz="2000" b="0" i="0"/>
            <a:t>Plan Nacional de Desarrollo y de Inversión Pública del Bicentenario 2019 - 2022</a:t>
          </a:r>
          <a:r>
            <a:rPr lang="es-CR" sz="2000" b="0" i="0" baseline="0"/>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4296875" defaultRowHeight="14.5" x14ac:dyDescent="0.35"/>
  <cols>
    <col min="1" max="16384" width="11.54296875" style="13"/>
  </cols>
  <sheetData/>
  <sheetProtection algorithmName="SHA-512" hashValue="I1f92kKw2D9H3dMM9vc3AUKDQWRZ/JtQRkc+2e+O4dPQ/CGvjoF9fVBhCXv2p03gykiyEyPbpuQLR+3YAVc6QQ==" saltValue="HF+cRhIHdVq89fe/9TdQv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
  <sheetViews>
    <sheetView tabSelected="1" zoomScale="40" zoomScaleNormal="40" workbookViewId="0">
      <pane xSplit="4" ySplit="4" topLeftCell="AC5" activePane="bottomRight" state="frozen"/>
      <selection pane="topRight" activeCell="E1" sqref="E1"/>
      <selection pane="bottomLeft" activeCell="A5" sqref="A5"/>
      <selection pane="bottomRight" activeCell="AL5" sqref="AL5"/>
    </sheetView>
  </sheetViews>
  <sheetFormatPr baseColWidth="10" defaultColWidth="11.453125" defaultRowHeight="13" x14ac:dyDescent="0.35"/>
  <cols>
    <col min="1" max="1" width="4.1796875" style="2" customWidth="1"/>
    <col min="2" max="2" width="14.453125" style="11" bestFit="1" customWidth="1"/>
    <col min="3" max="3" width="32.1796875" style="2" customWidth="1"/>
    <col min="4" max="4" width="18" style="2" customWidth="1"/>
    <col min="5" max="5" width="42.81640625" style="2" customWidth="1"/>
    <col min="6" max="6" width="18.453125" style="2" customWidth="1"/>
    <col min="7" max="7" width="8.453125" style="2" customWidth="1"/>
    <col min="8" max="8" width="13.1796875" style="2" bestFit="1" customWidth="1"/>
    <col min="9" max="9" width="11.453125" style="2"/>
    <col min="10" max="10" width="19.81640625" style="2" customWidth="1"/>
    <col min="11" max="11" width="11.453125" style="2"/>
    <col min="12" max="12" width="16.54296875" style="2" customWidth="1"/>
    <col min="13" max="16" width="7.54296875" style="2" customWidth="1"/>
    <col min="17" max="17" width="13.1796875" style="2" customWidth="1"/>
    <col min="18" max="21" width="7.54296875" style="2" customWidth="1"/>
    <col min="22" max="22" width="14.1796875" style="2" customWidth="1"/>
    <col min="23" max="23" width="22.54296875" style="2" bestFit="1" customWidth="1"/>
    <col min="24" max="24" width="16" style="2" customWidth="1"/>
    <col min="25" max="27" width="22.81640625" style="2" customWidth="1"/>
    <col min="28" max="28" width="27.1796875" style="2" customWidth="1"/>
    <col min="29" max="29" width="19.1796875" style="12" customWidth="1"/>
    <col min="30" max="30" width="21.81640625" style="12" customWidth="1"/>
    <col min="31" max="31" width="11.453125" style="101"/>
    <col min="32" max="32" width="13.1796875" style="101" bestFit="1" customWidth="1"/>
    <col min="33" max="33" width="11.453125" style="101"/>
    <col min="34" max="34" width="18.453125" style="101" customWidth="1"/>
    <col min="35" max="35" width="11.453125" style="101"/>
    <col min="36" max="36" width="16.54296875" style="101" customWidth="1"/>
    <col min="37" max="37" width="24.54296875" style="101" customWidth="1"/>
    <col min="38" max="39" width="66.1796875" style="101" customWidth="1"/>
    <col min="40" max="16384" width="11.453125" style="101"/>
  </cols>
  <sheetData>
    <row r="1" spans="1:39" ht="45.65" customHeight="1" x14ac:dyDescent="0.35">
      <c r="A1" s="1"/>
      <c r="B1" s="1"/>
      <c r="C1" s="215" t="s">
        <v>0</v>
      </c>
      <c r="D1" s="215"/>
      <c r="E1" s="1"/>
      <c r="F1" s="1"/>
      <c r="AB1" s="1"/>
      <c r="AC1" s="3"/>
      <c r="AD1" s="3"/>
      <c r="AE1" s="216"/>
      <c r="AF1" s="216"/>
      <c r="AG1" s="216"/>
      <c r="AH1" s="216"/>
      <c r="AI1" s="216"/>
      <c r="AJ1" s="216"/>
    </row>
    <row r="2" spans="1:39" ht="18" customHeight="1" thickBot="1" x14ac:dyDescent="0.4">
      <c r="A2" s="5"/>
      <c r="B2" s="6"/>
      <c r="C2" s="215"/>
      <c r="D2" s="215"/>
      <c r="E2" s="6"/>
      <c r="F2" s="6"/>
      <c r="G2" s="6"/>
      <c r="H2" s="6"/>
      <c r="I2" s="6"/>
      <c r="J2" s="6"/>
      <c r="K2" s="6"/>
      <c r="L2" s="6"/>
      <c r="M2" s="6"/>
      <c r="N2" s="6"/>
      <c r="O2" s="6"/>
      <c r="P2" s="6"/>
      <c r="Q2" s="6"/>
      <c r="R2" s="6"/>
      <c r="S2" s="6"/>
      <c r="T2" s="6"/>
      <c r="U2" s="6"/>
      <c r="V2" s="6"/>
      <c r="W2" s="6"/>
      <c r="X2" s="6"/>
      <c r="Y2" s="6"/>
      <c r="Z2" s="6"/>
      <c r="AA2" s="6"/>
      <c r="AB2" s="6"/>
      <c r="AC2" s="7"/>
      <c r="AD2" s="7"/>
      <c r="AE2" s="217" t="s">
        <v>1</v>
      </c>
      <c r="AF2" s="218"/>
      <c r="AG2" s="218"/>
      <c r="AH2" s="218"/>
      <c r="AI2" s="218"/>
      <c r="AJ2" s="218"/>
      <c r="AK2" s="218"/>
      <c r="AL2" s="218"/>
      <c r="AM2" s="218"/>
    </row>
    <row r="3" spans="1:39" s="8" customFormat="1" ht="37.75" customHeight="1" x14ac:dyDescent="0.35">
      <c r="A3" s="219" t="s">
        <v>2</v>
      </c>
      <c r="B3" s="221" t="s">
        <v>3</v>
      </c>
      <c r="C3" s="223" t="s">
        <v>4</v>
      </c>
      <c r="D3" s="223" t="s">
        <v>5</v>
      </c>
      <c r="E3" s="225" t="s">
        <v>6</v>
      </c>
      <c r="F3" s="227" t="s">
        <v>7</v>
      </c>
      <c r="G3" s="227" t="s">
        <v>8</v>
      </c>
      <c r="H3" s="227"/>
      <c r="I3" s="227"/>
      <c r="J3" s="227"/>
      <c r="K3" s="227"/>
      <c r="L3" s="227"/>
      <c r="M3" s="229" t="s">
        <v>9</v>
      </c>
      <c r="N3" s="229"/>
      <c r="O3" s="229"/>
      <c r="P3" s="229"/>
      <c r="Q3" s="229"/>
      <c r="R3" s="230" t="s">
        <v>10</v>
      </c>
      <c r="S3" s="230"/>
      <c r="T3" s="230"/>
      <c r="U3" s="230"/>
      <c r="V3" s="230"/>
      <c r="W3" s="210" t="s">
        <v>119</v>
      </c>
      <c r="X3" s="230" t="s">
        <v>11</v>
      </c>
      <c r="Y3" s="232" t="s">
        <v>12</v>
      </c>
      <c r="Z3" s="210" t="s">
        <v>94</v>
      </c>
      <c r="AA3" s="210" t="s">
        <v>95</v>
      </c>
      <c r="AB3" s="210" t="s">
        <v>96</v>
      </c>
      <c r="AC3" s="212" t="s">
        <v>13</v>
      </c>
      <c r="AD3" s="212" t="s">
        <v>98</v>
      </c>
      <c r="AE3" s="214" t="s">
        <v>199</v>
      </c>
      <c r="AF3" s="214"/>
      <c r="AG3" s="214"/>
      <c r="AH3" s="214"/>
      <c r="AI3" s="214"/>
      <c r="AJ3" s="214"/>
      <c r="AK3" s="212" t="s">
        <v>15</v>
      </c>
      <c r="AL3" s="204" t="s">
        <v>16</v>
      </c>
      <c r="AM3" s="206" t="s">
        <v>97</v>
      </c>
    </row>
    <row r="4" spans="1:39" s="9" customFormat="1" ht="40.4" customHeight="1" thickBot="1" x14ac:dyDescent="0.4">
      <c r="A4" s="220"/>
      <c r="B4" s="222"/>
      <c r="C4" s="224"/>
      <c r="D4" s="224"/>
      <c r="E4" s="226"/>
      <c r="F4" s="228"/>
      <c r="G4" s="74" t="s">
        <v>17</v>
      </c>
      <c r="H4" s="74" t="s">
        <v>18</v>
      </c>
      <c r="I4" s="74" t="s">
        <v>19</v>
      </c>
      <c r="J4" s="74" t="s">
        <v>20</v>
      </c>
      <c r="K4" s="74" t="s">
        <v>21</v>
      </c>
      <c r="L4" s="77" t="s">
        <v>22</v>
      </c>
      <c r="M4" s="78">
        <v>2019</v>
      </c>
      <c r="N4" s="78">
        <v>2020</v>
      </c>
      <c r="O4" s="78">
        <v>2021</v>
      </c>
      <c r="P4" s="78">
        <v>2022</v>
      </c>
      <c r="Q4" s="79" t="s">
        <v>23</v>
      </c>
      <c r="R4" s="75">
        <v>2019</v>
      </c>
      <c r="S4" s="75">
        <v>2020</v>
      </c>
      <c r="T4" s="75">
        <v>2021</v>
      </c>
      <c r="U4" s="75">
        <v>2022</v>
      </c>
      <c r="V4" s="102" t="s">
        <v>23</v>
      </c>
      <c r="W4" s="211"/>
      <c r="X4" s="231"/>
      <c r="Y4" s="233"/>
      <c r="Z4" s="211"/>
      <c r="AA4" s="211"/>
      <c r="AB4" s="211"/>
      <c r="AC4" s="213"/>
      <c r="AD4" s="213"/>
      <c r="AE4" s="76" t="s">
        <v>17</v>
      </c>
      <c r="AF4" s="76" t="s">
        <v>18</v>
      </c>
      <c r="AG4" s="76" t="s">
        <v>19</v>
      </c>
      <c r="AH4" s="76" t="s">
        <v>20</v>
      </c>
      <c r="AI4" s="76" t="s">
        <v>21</v>
      </c>
      <c r="AJ4" s="81" t="s">
        <v>24</v>
      </c>
      <c r="AK4" s="213"/>
      <c r="AL4" s="205"/>
      <c r="AM4" s="207"/>
    </row>
    <row r="5" spans="1:39" s="10" customFormat="1" ht="276.75" customHeight="1" x14ac:dyDescent="0.35">
      <c r="A5" s="103">
        <v>1</v>
      </c>
      <c r="B5" s="104" t="s">
        <v>25</v>
      </c>
      <c r="C5" s="105" t="s">
        <v>139</v>
      </c>
      <c r="D5" s="105" t="s">
        <v>26</v>
      </c>
      <c r="E5" s="105" t="s">
        <v>140</v>
      </c>
      <c r="F5" s="106" t="s">
        <v>27</v>
      </c>
      <c r="G5" s="107">
        <v>0</v>
      </c>
      <c r="H5" s="107">
        <v>0</v>
      </c>
      <c r="I5" s="107">
        <v>0</v>
      </c>
      <c r="J5" s="107">
        <v>0</v>
      </c>
      <c r="K5" s="107">
        <v>0</v>
      </c>
      <c r="L5" s="108">
        <f>SUM(G5:K5)</f>
        <v>0</v>
      </c>
      <c r="M5" s="109">
        <v>0.15</v>
      </c>
      <c r="N5" s="107">
        <v>0.55000000000000004</v>
      </c>
      <c r="O5" s="107">
        <v>0.85</v>
      </c>
      <c r="P5" s="107">
        <v>1</v>
      </c>
      <c r="Q5" s="108">
        <f>P5</f>
        <v>1</v>
      </c>
      <c r="R5" s="110">
        <v>125</v>
      </c>
      <c r="S5" s="110">
        <v>125</v>
      </c>
      <c r="T5" s="110">
        <v>125</v>
      </c>
      <c r="U5" s="110">
        <v>125</v>
      </c>
      <c r="V5" s="111">
        <f>SUM(R5:U5)</f>
        <v>500</v>
      </c>
      <c r="W5" s="111"/>
      <c r="X5" s="112" t="s">
        <v>141</v>
      </c>
      <c r="Y5" s="112" t="s">
        <v>28</v>
      </c>
      <c r="Z5" s="112" t="s">
        <v>107</v>
      </c>
      <c r="AA5" s="112" t="s">
        <v>142</v>
      </c>
      <c r="AB5" s="105" t="s">
        <v>143</v>
      </c>
      <c r="AC5" s="73">
        <v>43466</v>
      </c>
      <c r="AD5" s="73">
        <v>44896</v>
      </c>
      <c r="AE5" s="181">
        <v>0</v>
      </c>
      <c r="AF5" s="182">
        <v>0</v>
      </c>
      <c r="AG5" s="182">
        <v>0</v>
      </c>
      <c r="AH5" s="182">
        <v>0</v>
      </c>
      <c r="AI5" s="182">
        <v>0</v>
      </c>
      <c r="AJ5" s="183">
        <f>SUM(AE5:AI5)</f>
        <v>0</v>
      </c>
      <c r="AK5" s="43" t="s">
        <v>144</v>
      </c>
      <c r="AL5" s="43" t="s">
        <v>201</v>
      </c>
      <c r="AM5" s="43" t="s">
        <v>145</v>
      </c>
    </row>
    <row r="6" spans="1:39" s="10" customFormat="1" ht="331.5" customHeight="1" x14ac:dyDescent="0.35">
      <c r="A6" s="63">
        <v>2</v>
      </c>
      <c r="B6" s="66" t="s">
        <v>25</v>
      </c>
      <c r="C6" s="63" t="s">
        <v>29</v>
      </c>
      <c r="D6" s="63" t="s">
        <v>26</v>
      </c>
      <c r="E6" s="63" t="s">
        <v>113</v>
      </c>
      <c r="F6" s="58" t="s">
        <v>27</v>
      </c>
      <c r="G6" s="59">
        <v>0.05</v>
      </c>
      <c r="H6" s="59">
        <v>0</v>
      </c>
      <c r="I6" s="59">
        <v>0</v>
      </c>
      <c r="J6" s="59">
        <v>0</v>
      </c>
      <c r="K6" s="59">
        <v>0</v>
      </c>
      <c r="L6" s="60">
        <f>SUM(G6:K6)</f>
        <v>0.05</v>
      </c>
      <c r="M6" s="61">
        <v>0.15</v>
      </c>
      <c r="N6" s="59">
        <v>0.55000000000000004</v>
      </c>
      <c r="O6" s="59">
        <v>0.85</v>
      </c>
      <c r="P6" s="59">
        <v>1</v>
      </c>
      <c r="Q6" s="60">
        <f>P6</f>
        <v>1</v>
      </c>
      <c r="R6" s="62">
        <v>87.5</v>
      </c>
      <c r="S6" s="62">
        <v>87.5</v>
      </c>
      <c r="T6" s="62">
        <v>87.5</v>
      </c>
      <c r="U6" s="62">
        <v>87.5</v>
      </c>
      <c r="V6" s="52">
        <f>SUM(R6:U6)</f>
        <v>350</v>
      </c>
      <c r="W6" s="52">
        <v>350</v>
      </c>
      <c r="X6" s="63" t="s">
        <v>133</v>
      </c>
      <c r="Y6" s="63" t="s">
        <v>30</v>
      </c>
      <c r="Z6" s="63" t="s">
        <v>105</v>
      </c>
      <c r="AA6" s="63" t="s">
        <v>105</v>
      </c>
      <c r="AB6" s="63" t="s">
        <v>31</v>
      </c>
      <c r="AC6" s="29">
        <v>43374</v>
      </c>
      <c r="AD6" s="29">
        <v>43800</v>
      </c>
      <c r="AE6" s="64">
        <v>0.05</v>
      </c>
      <c r="AF6" s="64">
        <v>0.1</v>
      </c>
      <c r="AG6" s="64">
        <v>0.4</v>
      </c>
      <c r="AH6" s="64">
        <v>0.3</v>
      </c>
      <c r="AI6" s="64">
        <v>0.15</v>
      </c>
      <c r="AJ6" s="65">
        <f>SUM(AE6:AI6)</f>
        <v>1</v>
      </c>
      <c r="AK6" s="42" t="s">
        <v>202</v>
      </c>
      <c r="AL6" s="177" t="s">
        <v>203</v>
      </c>
      <c r="AM6" s="42" t="s">
        <v>134</v>
      </c>
    </row>
    <row r="7" spans="1:39" ht="32.5" customHeight="1" thickBot="1" x14ac:dyDescent="0.4">
      <c r="AH7" s="208" t="s">
        <v>32</v>
      </c>
      <c r="AI7" s="209"/>
      <c r="AJ7" s="34">
        <f>AJ5*50/100+AJ6*50/100</f>
        <v>0.5</v>
      </c>
    </row>
  </sheetData>
  <protectedRanges>
    <protectedRange algorithmName="SHA-512" hashValue="Gcufek3HNtYk8hZIcBxNaydca4LmRN+LajZm9vqFHA29VMq6Jq9k4TTsjS3Yz1KKgdW90YqwAPguVtPRlDVf6g==" saltValue="OLodEqH9HHcF4WnsKnbDyg==" spinCount="100000" sqref="AC6:AM6" name="Reporte Avance_1_1"/>
    <protectedRange algorithmName="SHA-512" hashValue="Gcufek3HNtYk8hZIcBxNaydca4LmRN+LajZm9vqFHA29VMq6Jq9k4TTsjS3Yz1KKgdW90YqwAPguVtPRlDVf6g==" saltValue="OLodEqH9HHcF4WnsKnbDyg==" spinCount="100000" sqref="AC5:AM5" name="Reporte Avance_1_1_1"/>
  </protectedRanges>
  <mergeCells count="25">
    <mergeCell ref="Z3:Z4"/>
    <mergeCell ref="C1:D2"/>
    <mergeCell ref="AE1:AJ1"/>
    <mergeCell ref="AE2:AM2"/>
    <mergeCell ref="A3:A4"/>
    <mergeCell ref="B3:B4"/>
    <mergeCell ref="C3:C4"/>
    <mergeCell ref="D3:D4"/>
    <mergeCell ref="E3:E4"/>
    <mergeCell ref="F3:F4"/>
    <mergeCell ref="G3:L3"/>
    <mergeCell ref="M3:Q3"/>
    <mergeCell ref="R3:V3"/>
    <mergeCell ref="W3:W4"/>
    <mergeCell ref="X3:X4"/>
    <mergeCell ref="Y3:Y4"/>
    <mergeCell ref="AL3:AL4"/>
    <mergeCell ref="AM3:AM4"/>
    <mergeCell ref="AH7:AI7"/>
    <mergeCell ref="AA3:AA4"/>
    <mergeCell ref="AB3:AB4"/>
    <mergeCell ref="AC3:AC4"/>
    <mergeCell ref="AD3:AD4"/>
    <mergeCell ref="AE3:AJ3"/>
    <mergeCell ref="AK3:AK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3"/>
  <sheetViews>
    <sheetView zoomScale="40" zoomScaleNormal="40" workbookViewId="0">
      <pane xSplit="4" ySplit="4" topLeftCell="AB8" activePane="bottomRight" state="frozen"/>
      <selection pane="topRight" activeCell="E1" sqref="E1"/>
      <selection pane="bottomLeft" activeCell="A5" sqref="A5"/>
      <selection pane="bottomRight" activeCell="AO10" sqref="AO10"/>
    </sheetView>
  </sheetViews>
  <sheetFormatPr baseColWidth="10" defaultColWidth="11.453125" defaultRowHeight="13" x14ac:dyDescent="0.35"/>
  <cols>
    <col min="1" max="1" width="5.1796875" style="2" customWidth="1"/>
    <col min="2" max="2" width="18.453125" style="11" customWidth="1"/>
    <col min="3" max="3" width="30.81640625" style="2" customWidth="1"/>
    <col min="4" max="4" width="18" style="2" customWidth="1"/>
    <col min="5" max="5" width="39.81640625" style="2" customWidth="1"/>
    <col min="6" max="6" width="26.81640625" style="2" customWidth="1"/>
    <col min="7" max="7" width="11.453125" style="2"/>
    <col min="8" max="8" width="13.1796875" style="2" bestFit="1" customWidth="1"/>
    <col min="9" max="11" width="11.453125" style="2"/>
    <col min="12" max="12" width="14.1796875" style="2" customWidth="1"/>
    <col min="13" max="13" width="13.1796875" style="2" customWidth="1"/>
    <col min="14" max="14" width="19.54296875" style="14" customWidth="1"/>
    <col min="15" max="18" width="7.81640625" style="2" customWidth="1"/>
    <col min="19" max="19" width="17.54296875" style="14" customWidth="1"/>
    <col min="20" max="20" width="9.81640625" style="14" customWidth="1"/>
    <col min="21" max="21" width="8.81640625" style="14" bestFit="1" customWidth="1"/>
    <col min="22" max="23" width="9.81640625" style="2" bestFit="1" customWidth="1"/>
    <col min="24" max="24" width="16.81640625" style="14" bestFit="1" customWidth="1"/>
    <col min="25" max="25" width="27.54296875" style="2" customWidth="1"/>
    <col min="26" max="26" width="22.81640625" style="14" bestFit="1" customWidth="1"/>
    <col min="27" max="29" width="22.81640625" style="2" customWidth="1"/>
    <col min="30" max="30" width="27.1796875" style="2" customWidth="1"/>
    <col min="31" max="31" width="30.81640625" style="46" customWidth="1"/>
    <col min="32" max="32" width="28.1796875" style="46" customWidth="1"/>
    <col min="33" max="33" width="11.453125" style="4"/>
    <col min="34" max="34" width="13.1796875" style="4" bestFit="1" customWidth="1"/>
    <col min="35" max="35" width="11.453125" style="4"/>
    <col min="36" max="36" width="18.453125" style="4" customWidth="1"/>
    <col min="37" max="37" width="11.453125" style="4"/>
    <col min="38" max="38" width="17.1796875" style="4" customWidth="1"/>
    <col min="39" max="39" width="11.453125" style="4"/>
    <col min="40" max="40" width="16.54296875" style="36" customWidth="1"/>
    <col min="41" max="41" width="24.81640625" style="37" customWidth="1"/>
    <col min="42" max="42" width="99" style="37" customWidth="1"/>
    <col min="43" max="43" width="77.08984375" style="4" customWidth="1"/>
    <col min="44" max="16384" width="11.453125" style="4"/>
  </cols>
  <sheetData>
    <row r="1" spans="1:43" ht="13.5" customHeight="1" thickBot="1" x14ac:dyDescent="0.4">
      <c r="C1" s="236" t="s">
        <v>33</v>
      </c>
      <c r="D1" s="236"/>
      <c r="AN1" s="9"/>
      <c r="AO1" s="4"/>
      <c r="AP1" s="4"/>
    </row>
    <row r="2" spans="1:43" ht="18" thickBot="1" x14ac:dyDescent="0.4">
      <c r="A2" s="1"/>
      <c r="B2" s="15"/>
      <c r="C2" s="236"/>
      <c r="D2" s="236"/>
      <c r="Y2" s="6"/>
      <c r="AD2" s="1"/>
      <c r="AE2" s="47"/>
      <c r="AF2" s="47"/>
      <c r="AG2" s="237" t="s">
        <v>1</v>
      </c>
      <c r="AH2" s="238"/>
      <c r="AI2" s="238"/>
      <c r="AJ2" s="238"/>
      <c r="AK2" s="238"/>
      <c r="AL2" s="238"/>
      <c r="AM2" s="238"/>
      <c r="AN2" s="238"/>
      <c r="AO2" s="238"/>
      <c r="AP2" s="239"/>
    </row>
    <row r="3" spans="1:43" s="8" customFormat="1" ht="74.150000000000006" customHeight="1" x14ac:dyDescent="0.35">
      <c r="A3" s="219" t="s">
        <v>2</v>
      </c>
      <c r="B3" s="221" t="s">
        <v>3</v>
      </c>
      <c r="C3" s="223" t="s">
        <v>4</v>
      </c>
      <c r="D3" s="223" t="s">
        <v>5</v>
      </c>
      <c r="E3" s="225" t="s">
        <v>6</v>
      </c>
      <c r="F3" s="227" t="s">
        <v>7</v>
      </c>
      <c r="G3" s="227" t="s">
        <v>8</v>
      </c>
      <c r="H3" s="227"/>
      <c r="I3" s="227"/>
      <c r="J3" s="227"/>
      <c r="K3" s="227"/>
      <c r="L3" s="227"/>
      <c r="M3" s="227"/>
      <c r="N3" s="227"/>
      <c r="O3" s="229" t="s">
        <v>9</v>
      </c>
      <c r="P3" s="229"/>
      <c r="Q3" s="229"/>
      <c r="R3" s="229"/>
      <c r="S3" s="229"/>
      <c r="T3" s="230" t="s">
        <v>10</v>
      </c>
      <c r="U3" s="230"/>
      <c r="V3" s="230"/>
      <c r="W3" s="230"/>
      <c r="X3" s="230"/>
      <c r="Y3" s="210" t="s">
        <v>119</v>
      </c>
      <c r="Z3" s="230" t="s">
        <v>11</v>
      </c>
      <c r="AA3" s="232" t="s">
        <v>12</v>
      </c>
      <c r="AB3" s="210" t="s">
        <v>94</v>
      </c>
      <c r="AC3" s="210" t="s">
        <v>95</v>
      </c>
      <c r="AD3" s="210" t="s">
        <v>96</v>
      </c>
      <c r="AE3" s="234" t="s">
        <v>13</v>
      </c>
      <c r="AF3" s="234" t="s">
        <v>14</v>
      </c>
      <c r="AG3" s="214" t="s">
        <v>200</v>
      </c>
      <c r="AH3" s="214"/>
      <c r="AI3" s="214"/>
      <c r="AJ3" s="214"/>
      <c r="AK3" s="214"/>
      <c r="AL3" s="214"/>
      <c r="AM3" s="214"/>
      <c r="AN3" s="214"/>
      <c r="AO3" s="212" t="s">
        <v>15</v>
      </c>
      <c r="AP3" s="204" t="s">
        <v>16</v>
      </c>
      <c r="AQ3" s="206" t="s">
        <v>97</v>
      </c>
    </row>
    <row r="4" spans="1:43" s="9" customFormat="1" ht="39.5" thickBot="1" x14ac:dyDescent="0.4">
      <c r="A4" s="220"/>
      <c r="B4" s="222"/>
      <c r="C4" s="224"/>
      <c r="D4" s="224"/>
      <c r="E4" s="226"/>
      <c r="F4" s="228"/>
      <c r="G4" s="74" t="s">
        <v>34</v>
      </c>
      <c r="H4" s="74" t="s">
        <v>35</v>
      </c>
      <c r="I4" s="74" t="s">
        <v>36</v>
      </c>
      <c r="J4" s="74" t="s">
        <v>37</v>
      </c>
      <c r="K4" s="74" t="s">
        <v>38</v>
      </c>
      <c r="L4" s="74" t="s">
        <v>39</v>
      </c>
      <c r="M4" s="74" t="s">
        <v>40</v>
      </c>
      <c r="N4" s="77" t="s">
        <v>41</v>
      </c>
      <c r="O4" s="78">
        <v>2019</v>
      </c>
      <c r="P4" s="78">
        <v>2020</v>
      </c>
      <c r="Q4" s="78">
        <v>2021</v>
      </c>
      <c r="R4" s="78">
        <v>2022</v>
      </c>
      <c r="S4" s="79" t="s">
        <v>23</v>
      </c>
      <c r="T4" s="75">
        <v>2019</v>
      </c>
      <c r="U4" s="75">
        <v>2020</v>
      </c>
      <c r="V4" s="75">
        <v>2021</v>
      </c>
      <c r="W4" s="75">
        <v>2022</v>
      </c>
      <c r="X4" s="80" t="s">
        <v>23</v>
      </c>
      <c r="Y4" s="211"/>
      <c r="Z4" s="231"/>
      <c r="AA4" s="233"/>
      <c r="AB4" s="211"/>
      <c r="AC4" s="211"/>
      <c r="AD4" s="211"/>
      <c r="AE4" s="235"/>
      <c r="AF4" s="235"/>
      <c r="AG4" s="76" t="s">
        <v>34</v>
      </c>
      <c r="AH4" s="76" t="s">
        <v>35</v>
      </c>
      <c r="AI4" s="76" t="s">
        <v>36</v>
      </c>
      <c r="AJ4" s="76" t="s">
        <v>37</v>
      </c>
      <c r="AK4" s="76" t="s">
        <v>38</v>
      </c>
      <c r="AL4" s="76" t="s">
        <v>39</v>
      </c>
      <c r="AM4" s="76" t="s">
        <v>40</v>
      </c>
      <c r="AN4" s="81" t="s">
        <v>24</v>
      </c>
      <c r="AO4" s="213"/>
      <c r="AP4" s="205"/>
      <c r="AQ4" s="207"/>
    </row>
    <row r="5" spans="1:43" ht="143" x14ac:dyDescent="0.35">
      <c r="A5" s="82">
        <v>1</v>
      </c>
      <c r="B5" s="67" t="s">
        <v>204</v>
      </c>
      <c r="C5" s="68" t="s">
        <v>42</v>
      </c>
      <c r="D5" s="82" t="s">
        <v>26</v>
      </c>
      <c r="E5" s="82" t="s">
        <v>43</v>
      </c>
      <c r="F5" s="82" t="s">
        <v>44</v>
      </c>
      <c r="G5" s="69">
        <v>0.01</v>
      </c>
      <c r="H5" s="69">
        <v>0.02</v>
      </c>
      <c r="I5" s="69">
        <v>0.03</v>
      </c>
      <c r="J5" s="69">
        <v>0.03</v>
      </c>
      <c r="K5" s="69">
        <v>0</v>
      </c>
      <c r="L5" s="69">
        <v>0</v>
      </c>
      <c r="M5" s="69">
        <v>0</v>
      </c>
      <c r="N5" s="83">
        <f t="shared" ref="N5:N12" si="0">SUM(G5:M5)</f>
        <v>0.09</v>
      </c>
      <c r="O5" s="70">
        <v>0.12</v>
      </c>
      <c r="P5" s="70">
        <v>0.15</v>
      </c>
      <c r="Q5" s="70">
        <v>1</v>
      </c>
      <c r="R5" s="70" t="s">
        <v>45</v>
      </c>
      <c r="S5" s="84">
        <f>Q5</f>
        <v>1</v>
      </c>
      <c r="T5" s="71">
        <v>0</v>
      </c>
      <c r="U5" s="71">
        <v>300</v>
      </c>
      <c r="V5" s="71">
        <v>150</v>
      </c>
      <c r="W5" s="71">
        <v>0</v>
      </c>
      <c r="X5" s="85">
        <f t="shared" ref="X5:X12" si="1">SUM(T5:W5)</f>
        <v>450</v>
      </c>
      <c r="Y5" s="86">
        <v>450</v>
      </c>
      <c r="Z5" s="68" t="s">
        <v>136</v>
      </c>
      <c r="AA5" s="82" t="s">
        <v>28</v>
      </c>
      <c r="AB5" s="82" t="s">
        <v>100</v>
      </c>
      <c r="AC5" s="82" t="s">
        <v>114</v>
      </c>
      <c r="AD5" s="87" t="s">
        <v>46</v>
      </c>
      <c r="AE5" s="73">
        <v>43101</v>
      </c>
      <c r="AF5" s="73">
        <v>44377</v>
      </c>
      <c r="AG5" s="184">
        <v>0.01</v>
      </c>
      <c r="AH5" s="184">
        <v>0.02</v>
      </c>
      <c r="AI5" s="184">
        <v>0.03</v>
      </c>
      <c r="AJ5" s="184">
        <v>0.03</v>
      </c>
      <c r="AK5" s="184">
        <v>0.03</v>
      </c>
      <c r="AL5" s="185">
        <v>2.5000000000000001E-2</v>
      </c>
      <c r="AM5" s="184">
        <v>0</v>
      </c>
      <c r="AN5" s="186">
        <f>SUM(AG5:AM5)</f>
        <v>0.14499999999999999</v>
      </c>
      <c r="AO5" s="187">
        <v>44377</v>
      </c>
      <c r="AP5" s="188" t="s">
        <v>214</v>
      </c>
      <c r="AQ5" s="43"/>
    </row>
    <row r="6" spans="1:43" s="97" customFormat="1" ht="181.5" customHeight="1" x14ac:dyDescent="0.35">
      <c r="A6" s="17">
        <v>2</v>
      </c>
      <c r="B6" s="18" t="s">
        <v>135</v>
      </c>
      <c r="C6" s="16" t="s">
        <v>124</v>
      </c>
      <c r="D6" s="17" t="s">
        <v>26</v>
      </c>
      <c r="E6" s="17" t="s">
        <v>125</v>
      </c>
      <c r="F6" s="17" t="s">
        <v>44</v>
      </c>
      <c r="G6" s="20">
        <v>0.01</v>
      </c>
      <c r="H6" s="20">
        <v>0.02</v>
      </c>
      <c r="I6" s="20">
        <v>0.03</v>
      </c>
      <c r="J6" s="20">
        <v>0.03</v>
      </c>
      <c r="K6" s="20">
        <v>0.03</v>
      </c>
      <c r="L6" s="20">
        <v>0.03</v>
      </c>
      <c r="M6" s="20">
        <v>0.85</v>
      </c>
      <c r="N6" s="49">
        <f t="shared" si="0"/>
        <v>1</v>
      </c>
      <c r="O6" s="21">
        <v>0.15</v>
      </c>
      <c r="P6" s="21">
        <v>1</v>
      </c>
      <c r="Q6" s="21" t="s">
        <v>45</v>
      </c>
      <c r="R6" s="21" t="s">
        <v>45</v>
      </c>
      <c r="S6" s="50">
        <f>P6</f>
        <v>1</v>
      </c>
      <c r="T6" s="22">
        <v>50</v>
      </c>
      <c r="U6" s="22">
        <v>0</v>
      </c>
      <c r="V6" s="22">
        <v>0</v>
      </c>
      <c r="W6" s="22">
        <v>0</v>
      </c>
      <c r="X6" s="51">
        <f t="shared" si="1"/>
        <v>50</v>
      </c>
      <c r="Y6" s="98">
        <v>50</v>
      </c>
      <c r="Z6" s="16" t="s">
        <v>137</v>
      </c>
      <c r="AA6" s="17" t="s">
        <v>28</v>
      </c>
      <c r="AB6" s="17" t="s">
        <v>126</v>
      </c>
      <c r="AC6" s="17" t="s">
        <v>126</v>
      </c>
      <c r="AD6" s="17" t="s">
        <v>127</v>
      </c>
      <c r="AE6" s="29">
        <v>43101</v>
      </c>
      <c r="AF6" s="29">
        <v>43608</v>
      </c>
      <c r="AG6" s="23">
        <v>0.01</v>
      </c>
      <c r="AH6" s="23">
        <v>0.02</v>
      </c>
      <c r="AI6" s="23">
        <v>0.03</v>
      </c>
      <c r="AJ6" s="23">
        <v>0.03</v>
      </c>
      <c r="AK6" s="23">
        <v>0.03</v>
      </c>
      <c r="AL6" s="23">
        <v>0.03</v>
      </c>
      <c r="AM6" s="23">
        <v>0.85</v>
      </c>
      <c r="AN6" s="53">
        <f>SUM(AG6:AM6)</f>
        <v>1</v>
      </c>
      <c r="AO6" s="40">
        <v>43615</v>
      </c>
      <c r="AP6" s="99" t="s">
        <v>205</v>
      </c>
      <c r="AQ6" s="42"/>
    </row>
    <row r="7" spans="1:43" ht="226.5" customHeight="1" x14ac:dyDescent="0.35">
      <c r="A7" s="82">
        <v>3</v>
      </c>
      <c r="B7" s="18" t="s">
        <v>47</v>
      </c>
      <c r="C7" s="16" t="s">
        <v>115</v>
      </c>
      <c r="D7" s="16" t="s">
        <v>26</v>
      </c>
      <c r="E7" s="17" t="s">
        <v>48</v>
      </c>
      <c r="F7" s="17" t="s">
        <v>44</v>
      </c>
      <c r="G7" s="20">
        <v>0.01</v>
      </c>
      <c r="H7" s="20">
        <v>0.02</v>
      </c>
      <c r="I7" s="20">
        <v>0.03</v>
      </c>
      <c r="J7" s="20">
        <v>0.02</v>
      </c>
      <c r="K7" s="20">
        <v>0.03</v>
      </c>
      <c r="L7" s="20">
        <v>0</v>
      </c>
      <c r="M7" s="20">
        <v>0</v>
      </c>
      <c r="N7" s="49">
        <f t="shared" si="0"/>
        <v>0.11</v>
      </c>
      <c r="O7" s="21">
        <v>0.1</v>
      </c>
      <c r="P7" s="21">
        <v>0.15</v>
      </c>
      <c r="Q7" s="21">
        <v>0.3</v>
      </c>
      <c r="R7" s="21">
        <v>0.65</v>
      </c>
      <c r="S7" s="50">
        <f>R7</f>
        <v>0.65</v>
      </c>
      <c r="T7" s="22">
        <v>3812.6</v>
      </c>
      <c r="U7" s="22">
        <v>14311.77</v>
      </c>
      <c r="V7" s="22">
        <v>46348.97</v>
      </c>
      <c r="W7" s="22">
        <v>111403.19</v>
      </c>
      <c r="X7" s="51">
        <f t="shared" si="1"/>
        <v>175876.53</v>
      </c>
      <c r="Y7" s="72">
        <v>265350</v>
      </c>
      <c r="Z7" s="16" t="s">
        <v>138</v>
      </c>
      <c r="AA7" s="17" t="s">
        <v>116</v>
      </c>
      <c r="AB7" s="16" t="s">
        <v>117</v>
      </c>
      <c r="AC7" s="17"/>
      <c r="AD7" s="16" t="s">
        <v>49</v>
      </c>
      <c r="AE7" s="29">
        <v>42310</v>
      </c>
      <c r="AF7" s="29">
        <v>45009</v>
      </c>
      <c r="AG7" s="23">
        <v>0.01</v>
      </c>
      <c r="AH7" s="23">
        <v>0.02</v>
      </c>
      <c r="AI7" s="23">
        <v>0.03</v>
      </c>
      <c r="AJ7" s="23">
        <v>0.02</v>
      </c>
      <c r="AK7" s="23">
        <v>0.03</v>
      </c>
      <c r="AL7" s="23">
        <v>0</v>
      </c>
      <c r="AM7" s="23">
        <v>0</v>
      </c>
      <c r="AN7" s="53">
        <f>SUM(AG7:AM7)</f>
        <v>0.11</v>
      </c>
      <c r="AO7" s="40">
        <v>45503</v>
      </c>
      <c r="AP7" s="99" t="s">
        <v>206</v>
      </c>
      <c r="AQ7" s="24" t="s">
        <v>118</v>
      </c>
    </row>
    <row r="8" spans="1:43" ht="195" x14ac:dyDescent="0.35">
      <c r="A8" s="17">
        <v>4</v>
      </c>
      <c r="B8" s="18" t="s">
        <v>104</v>
      </c>
      <c r="C8" s="16" t="s">
        <v>50</v>
      </c>
      <c r="D8" s="16" t="s">
        <v>51</v>
      </c>
      <c r="E8" s="16" t="s">
        <v>52</v>
      </c>
      <c r="F8" s="17" t="s">
        <v>53</v>
      </c>
      <c r="G8" s="26">
        <v>0.01</v>
      </c>
      <c r="H8" s="26">
        <v>0.02</v>
      </c>
      <c r="I8" s="26">
        <v>0.03</v>
      </c>
      <c r="J8" s="20">
        <v>0</v>
      </c>
      <c r="K8" s="20">
        <v>0</v>
      </c>
      <c r="L8" s="20">
        <v>0</v>
      </c>
      <c r="M8" s="20">
        <v>0</v>
      </c>
      <c r="N8" s="49">
        <f t="shared" si="0"/>
        <v>0.06</v>
      </c>
      <c r="O8" s="27">
        <v>0.5</v>
      </c>
      <c r="P8" s="27">
        <v>1</v>
      </c>
      <c r="Q8" s="27" t="s">
        <v>45</v>
      </c>
      <c r="R8" s="27" t="s">
        <v>45</v>
      </c>
      <c r="S8" s="54">
        <f>P8</f>
        <v>1</v>
      </c>
      <c r="T8" s="28">
        <v>1470</v>
      </c>
      <c r="U8" s="28">
        <v>1470</v>
      </c>
      <c r="V8" s="22">
        <v>0</v>
      </c>
      <c r="W8" s="22">
        <v>0</v>
      </c>
      <c r="X8" s="51">
        <f t="shared" si="1"/>
        <v>2940</v>
      </c>
      <c r="Y8" s="22">
        <v>9772.4178190000002</v>
      </c>
      <c r="Z8" s="16" t="s">
        <v>54</v>
      </c>
      <c r="AA8" s="17" t="s">
        <v>55</v>
      </c>
      <c r="AB8" s="17" t="s">
        <v>105</v>
      </c>
      <c r="AC8" s="17" t="s">
        <v>108</v>
      </c>
      <c r="AD8" s="41" t="s">
        <v>56</v>
      </c>
      <c r="AE8" s="29">
        <v>41671</v>
      </c>
      <c r="AF8" s="29">
        <v>44012</v>
      </c>
      <c r="AG8" s="189">
        <v>0.01</v>
      </c>
      <c r="AH8" s="189">
        <v>0.02</v>
      </c>
      <c r="AI8" s="189">
        <v>0.03</v>
      </c>
      <c r="AJ8" s="23">
        <v>0.03</v>
      </c>
      <c r="AK8" s="23">
        <v>0.03</v>
      </c>
      <c r="AL8" s="23">
        <v>0.03</v>
      </c>
      <c r="AM8" s="23">
        <v>0.66</v>
      </c>
      <c r="AN8" s="190">
        <f>SUM(AG8:AM8)</f>
        <v>0.81</v>
      </c>
      <c r="AO8" s="55">
        <v>44222</v>
      </c>
      <c r="AP8" s="24" t="s">
        <v>57</v>
      </c>
      <c r="AQ8" s="24"/>
    </row>
    <row r="9" spans="1:43" ht="182" x14ac:dyDescent="0.35">
      <c r="A9" s="82">
        <v>5</v>
      </c>
      <c r="B9" s="39" t="s">
        <v>120</v>
      </c>
      <c r="C9" s="16" t="s">
        <v>121</v>
      </c>
      <c r="D9" s="16" t="s">
        <v>51</v>
      </c>
      <c r="E9" s="16" t="s">
        <v>122</v>
      </c>
      <c r="F9" s="17" t="s">
        <v>53</v>
      </c>
      <c r="G9" s="26">
        <v>0.01</v>
      </c>
      <c r="H9" s="26">
        <v>0.02</v>
      </c>
      <c r="I9" s="26">
        <v>0.03</v>
      </c>
      <c r="J9" s="26">
        <v>0.03</v>
      </c>
      <c r="K9" s="26">
        <v>0.03</v>
      </c>
      <c r="L9" s="20">
        <v>0</v>
      </c>
      <c r="M9" s="20">
        <v>0</v>
      </c>
      <c r="N9" s="49">
        <f t="shared" si="0"/>
        <v>0.12</v>
      </c>
      <c r="O9" s="94">
        <v>9.9000000000000008E-3</v>
      </c>
      <c r="P9" s="94">
        <v>0.19800000000000001</v>
      </c>
      <c r="Q9" s="94">
        <v>0.4753</v>
      </c>
      <c r="R9" s="94">
        <v>0.31680000000000003</v>
      </c>
      <c r="S9" s="54">
        <f>O9+P9+Q9+R9</f>
        <v>1</v>
      </c>
      <c r="T9" s="28">
        <v>24.31</v>
      </c>
      <c r="U9" s="28">
        <v>487.9</v>
      </c>
      <c r="V9" s="22">
        <v>1170.96</v>
      </c>
      <c r="W9" s="22">
        <v>780.64</v>
      </c>
      <c r="X9" s="51">
        <f t="shared" si="1"/>
        <v>2463.81</v>
      </c>
      <c r="Y9" s="100">
        <v>2463815245</v>
      </c>
      <c r="Z9" s="16" t="s">
        <v>58</v>
      </c>
      <c r="AA9" s="17" t="s">
        <v>59</v>
      </c>
      <c r="AB9" s="17" t="s">
        <v>109</v>
      </c>
      <c r="AC9" s="17" t="s">
        <v>110</v>
      </c>
      <c r="AD9" s="16" t="s">
        <v>60</v>
      </c>
      <c r="AE9" s="29">
        <v>42961</v>
      </c>
      <c r="AF9" s="29">
        <v>44804</v>
      </c>
      <c r="AG9" s="203">
        <v>0.01</v>
      </c>
      <c r="AH9" s="189">
        <v>0.02</v>
      </c>
      <c r="AI9" s="189">
        <v>0.03</v>
      </c>
      <c r="AJ9" s="189">
        <v>0.03</v>
      </c>
      <c r="AK9" s="189">
        <v>0.03</v>
      </c>
      <c r="AL9" s="23">
        <v>0</v>
      </c>
      <c r="AM9" s="191">
        <v>0</v>
      </c>
      <c r="AN9" s="186">
        <f>+AM9+AL9+AK9+AJ9+AI9+AH9+AG9</f>
        <v>0.12</v>
      </c>
      <c r="AO9" s="55">
        <v>44774</v>
      </c>
      <c r="AP9" s="192" t="s">
        <v>207</v>
      </c>
      <c r="AQ9" s="24"/>
    </row>
    <row r="10" spans="1:43" ht="65" x14ac:dyDescent="0.35">
      <c r="A10" s="17">
        <v>6</v>
      </c>
      <c r="B10" s="39" t="s">
        <v>61</v>
      </c>
      <c r="C10" s="16" t="s">
        <v>62</v>
      </c>
      <c r="D10" s="16" t="s">
        <v>51</v>
      </c>
      <c r="E10" s="16" t="s">
        <v>123</v>
      </c>
      <c r="F10" s="17" t="s">
        <v>53</v>
      </c>
      <c r="G10" s="26">
        <v>0.01</v>
      </c>
      <c r="H10" s="26">
        <v>0.02</v>
      </c>
      <c r="I10" s="26">
        <v>0.03</v>
      </c>
      <c r="J10" s="20">
        <v>0</v>
      </c>
      <c r="K10" s="20">
        <v>0</v>
      </c>
      <c r="L10" s="20">
        <v>0</v>
      </c>
      <c r="M10" s="20">
        <v>0</v>
      </c>
      <c r="N10" s="49">
        <f t="shared" si="0"/>
        <v>0.06</v>
      </c>
      <c r="O10" s="96">
        <f>100000/2600100000</f>
        <v>3.8460059228491213E-5</v>
      </c>
      <c r="P10" s="96">
        <f>20000000/2600100000%</f>
        <v>0.76920118456982423</v>
      </c>
      <c r="Q10" s="96">
        <f>600000000/2600100000</f>
        <v>0.23076035537094727</v>
      </c>
      <c r="R10" s="27" t="s">
        <v>45</v>
      </c>
      <c r="S10" s="54">
        <f>SUM(O10:R10)</f>
        <v>1</v>
      </c>
      <c r="T10" s="28">
        <v>0.1</v>
      </c>
      <c r="U10" s="28">
        <v>2000</v>
      </c>
      <c r="V10" s="22">
        <v>600</v>
      </c>
      <c r="W10" s="22">
        <v>0</v>
      </c>
      <c r="X10" s="51">
        <f t="shared" si="1"/>
        <v>2600.1</v>
      </c>
      <c r="Y10" s="100">
        <v>2600100000</v>
      </c>
      <c r="Z10" s="16" t="s">
        <v>58</v>
      </c>
      <c r="AA10" s="17" t="s">
        <v>59</v>
      </c>
      <c r="AB10" s="17" t="s">
        <v>106</v>
      </c>
      <c r="AC10" s="17" t="s">
        <v>106</v>
      </c>
      <c r="AD10" s="16" t="s">
        <v>63</v>
      </c>
      <c r="AE10" s="29">
        <v>42644</v>
      </c>
      <c r="AF10" s="29">
        <v>44323</v>
      </c>
      <c r="AG10" s="189">
        <v>0.01</v>
      </c>
      <c r="AH10" s="189">
        <v>0.02</v>
      </c>
      <c r="AI10" s="189">
        <v>0.03</v>
      </c>
      <c r="AJ10" s="23">
        <v>0.03</v>
      </c>
      <c r="AK10" s="23" t="s">
        <v>129</v>
      </c>
      <c r="AL10" s="23" t="s">
        <v>130</v>
      </c>
      <c r="AM10" s="23">
        <v>0.01</v>
      </c>
      <c r="AN10" s="186">
        <v>9.9999999999999992E-2</v>
      </c>
      <c r="AO10" s="55">
        <v>44895</v>
      </c>
      <c r="AP10" s="192" t="s">
        <v>208</v>
      </c>
      <c r="AQ10" s="24"/>
    </row>
    <row r="11" spans="1:43" ht="39" x14ac:dyDescent="0.35">
      <c r="A11" s="82">
        <v>7</v>
      </c>
      <c r="B11" s="18" t="s">
        <v>64</v>
      </c>
      <c r="C11" s="17" t="s">
        <v>65</v>
      </c>
      <c r="D11" s="16" t="s">
        <v>51</v>
      </c>
      <c r="E11" s="16" t="s">
        <v>66</v>
      </c>
      <c r="F11" s="17" t="s">
        <v>53</v>
      </c>
      <c r="G11" s="26">
        <v>0.01</v>
      </c>
      <c r="H11" s="26">
        <v>0.02</v>
      </c>
      <c r="I11" s="26">
        <v>0.03</v>
      </c>
      <c r="J11" s="20">
        <v>0.03</v>
      </c>
      <c r="K11" s="20">
        <v>0.03</v>
      </c>
      <c r="L11" s="20">
        <v>0.02</v>
      </c>
      <c r="M11" s="20">
        <v>0</v>
      </c>
      <c r="N11" s="49">
        <f t="shared" si="0"/>
        <v>0.13999999999999999</v>
      </c>
      <c r="O11" s="27">
        <v>1</v>
      </c>
      <c r="P11" s="27" t="s">
        <v>45</v>
      </c>
      <c r="Q11" s="27" t="s">
        <v>45</v>
      </c>
      <c r="R11" s="27" t="s">
        <v>45</v>
      </c>
      <c r="S11" s="54">
        <f>O11</f>
        <v>1</v>
      </c>
      <c r="T11" s="28">
        <v>2480</v>
      </c>
      <c r="U11" s="28">
        <v>0</v>
      </c>
      <c r="V11" s="22">
        <v>0</v>
      </c>
      <c r="W11" s="22">
        <v>0</v>
      </c>
      <c r="X11" s="51">
        <f t="shared" si="1"/>
        <v>2480</v>
      </c>
      <c r="Y11" s="22">
        <v>4033.6241180000002</v>
      </c>
      <c r="Z11" s="16" t="s">
        <v>67</v>
      </c>
      <c r="AA11" s="17" t="s">
        <v>68</v>
      </c>
      <c r="AB11" s="17" t="s">
        <v>107</v>
      </c>
      <c r="AC11" s="17" t="s">
        <v>107</v>
      </c>
      <c r="AD11" s="16" t="s">
        <v>69</v>
      </c>
      <c r="AE11" s="29">
        <v>39448</v>
      </c>
      <c r="AF11" s="29">
        <v>43830</v>
      </c>
      <c r="AG11" s="189">
        <v>0.01</v>
      </c>
      <c r="AH11" s="189">
        <v>0.02</v>
      </c>
      <c r="AI11" s="189">
        <v>0.03</v>
      </c>
      <c r="AJ11" s="23">
        <v>0.03</v>
      </c>
      <c r="AK11" s="23">
        <v>0.03</v>
      </c>
      <c r="AL11" s="23">
        <v>0.03</v>
      </c>
      <c r="AM11" s="23">
        <v>0.85</v>
      </c>
      <c r="AN11" s="53">
        <f>SUM(AG11:AM11)</f>
        <v>1</v>
      </c>
      <c r="AO11" s="55">
        <v>43952</v>
      </c>
      <c r="AP11" s="24" t="s">
        <v>111</v>
      </c>
      <c r="AQ11" s="42" t="s">
        <v>128</v>
      </c>
    </row>
    <row r="12" spans="1:43" ht="39" x14ac:dyDescent="0.35">
      <c r="A12" s="17">
        <v>8</v>
      </c>
      <c r="B12" s="18" t="s">
        <v>70</v>
      </c>
      <c r="C12" s="17" t="s">
        <v>71</v>
      </c>
      <c r="D12" s="16" t="s">
        <v>51</v>
      </c>
      <c r="E12" s="16" t="s">
        <v>72</v>
      </c>
      <c r="F12" s="17" t="s">
        <v>53</v>
      </c>
      <c r="G12" s="26">
        <v>0.01</v>
      </c>
      <c r="H12" s="26">
        <v>0.02</v>
      </c>
      <c r="I12" s="26">
        <v>0.03</v>
      </c>
      <c r="J12" s="26">
        <v>0.03</v>
      </c>
      <c r="K12" s="26">
        <v>0.03</v>
      </c>
      <c r="L12" s="20">
        <v>0.02</v>
      </c>
      <c r="M12" s="20">
        <v>0</v>
      </c>
      <c r="N12" s="49">
        <f t="shared" si="0"/>
        <v>0.13999999999999999</v>
      </c>
      <c r="O12" s="27">
        <v>1</v>
      </c>
      <c r="P12" s="27" t="s">
        <v>45</v>
      </c>
      <c r="Q12" s="27" t="s">
        <v>45</v>
      </c>
      <c r="R12" s="27" t="s">
        <v>45</v>
      </c>
      <c r="S12" s="54">
        <f>O12</f>
        <v>1</v>
      </c>
      <c r="T12" s="28">
        <v>1462.81</v>
      </c>
      <c r="U12" s="28">
        <v>0</v>
      </c>
      <c r="V12" s="22">
        <v>0</v>
      </c>
      <c r="W12" s="22">
        <v>0</v>
      </c>
      <c r="X12" s="51">
        <f t="shared" si="1"/>
        <v>1462.81</v>
      </c>
      <c r="Y12" s="22">
        <v>3868.1100430000001</v>
      </c>
      <c r="Z12" s="16" t="s">
        <v>67</v>
      </c>
      <c r="AA12" s="17" t="s">
        <v>73</v>
      </c>
      <c r="AB12" s="17" t="s">
        <v>99</v>
      </c>
      <c r="AC12" s="17" t="s">
        <v>99</v>
      </c>
      <c r="AD12" s="44" t="s">
        <v>74</v>
      </c>
      <c r="AE12" s="29">
        <v>39479</v>
      </c>
      <c r="AF12" s="29">
        <v>43830</v>
      </c>
      <c r="AG12" s="193">
        <v>0.01</v>
      </c>
      <c r="AH12" s="193">
        <v>0.02</v>
      </c>
      <c r="AI12" s="193">
        <v>0.03</v>
      </c>
      <c r="AJ12" s="193">
        <v>0.03</v>
      </c>
      <c r="AK12" s="193">
        <v>0.03</v>
      </c>
      <c r="AL12" s="194">
        <v>0.03</v>
      </c>
      <c r="AM12" s="194">
        <v>0.85</v>
      </c>
      <c r="AN12" s="190">
        <f>SUM(AG12:AM12)</f>
        <v>1</v>
      </c>
      <c r="AO12" s="55">
        <v>43979</v>
      </c>
      <c r="AP12" s="195" t="s">
        <v>112</v>
      </c>
      <c r="AQ12" s="196" t="s">
        <v>128</v>
      </c>
    </row>
    <row r="13" spans="1:43" s="33" customFormat="1" ht="18.5" thickBot="1" x14ac:dyDescent="0.4">
      <c r="A13" s="30"/>
      <c r="B13" s="31"/>
      <c r="C13" s="30"/>
      <c r="D13" s="30"/>
      <c r="E13" s="30"/>
      <c r="F13" s="30"/>
      <c r="G13" s="30"/>
      <c r="H13" s="30"/>
      <c r="I13" s="30"/>
      <c r="J13" s="30"/>
      <c r="K13" s="30"/>
      <c r="L13" s="30"/>
      <c r="M13" s="30"/>
      <c r="N13" s="32"/>
      <c r="O13" s="30"/>
      <c r="P13" s="30"/>
      <c r="Q13" s="30"/>
      <c r="R13" s="30"/>
      <c r="S13" s="32"/>
      <c r="T13" s="32"/>
      <c r="U13" s="32"/>
      <c r="V13" s="30"/>
      <c r="W13" s="30"/>
      <c r="X13" s="32"/>
      <c r="Y13" s="2"/>
      <c r="Z13" s="32"/>
      <c r="AA13" s="30"/>
      <c r="AB13" s="30"/>
      <c r="AC13" s="30"/>
      <c r="AD13" s="30"/>
      <c r="AE13" s="48"/>
      <c r="AF13" s="48"/>
      <c r="AL13" s="240" t="s">
        <v>32</v>
      </c>
      <c r="AM13" s="241"/>
      <c r="AN13" s="34">
        <f>AN5*12.5/100+AN6*12.5/100+AN7*12.5/100+AN8*12.5/100+AN9*12.5/100+AN10*12.5/100+AN11*12.5/100+AN12*12.5/100</f>
        <v>0.53562500000000002</v>
      </c>
      <c r="AO13" s="35"/>
      <c r="AP13" s="35"/>
      <c r="AQ13" s="4"/>
    </row>
  </sheetData>
  <protectedRanges>
    <protectedRange algorithmName="SHA-512" hashValue="Gcufek3HNtYk8hZIcBxNaydca4LmRN+LajZm9vqFHA29VMq6Jq9k4TTsjS3Yz1KKgdW90YqwAPguVtPRlDVf6g==" saltValue="OLodEqH9HHcF4WnsKnbDyg==" spinCount="100000" sqref="AQ11:AQ12" name="Reporte Avance_1_1"/>
    <protectedRange algorithmName="SHA-512" hashValue="Gcufek3HNtYk8hZIcBxNaydca4LmRN+LajZm9vqFHA29VMq6Jq9k4TTsjS3Yz1KKgdW90YqwAPguVtPRlDVf6g==" saltValue="OLodEqH9HHcF4WnsKnbDyg==" spinCount="100000" sqref="AQ5" name="Reporte Avance_1_2"/>
    <protectedRange algorithmName="SHA-512" hashValue="Gcufek3HNtYk8hZIcBxNaydca4LmRN+LajZm9vqFHA29VMq6Jq9k4TTsjS3Yz1KKgdW90YqwAPguVtPRlDVf6g==" saltValue="OLodEqH9HHcF4WnsKnbDyg==" spinCount="100000" sqref="AQ6" name="Reporte Avance_1_2_1"/>
  </protectedRanges>
  <autoFilter ref="A3:AQ13">
    <filterColumn colId="6"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9" showButton="0"/>
    <filterColumn colId="20" showButton="0"/>
    <filterColumn colId="21" showButton="0"/>
    <filterColumn colId="22" showButton="0"/>
    <filterColumn colId="32" showButton="0"/>
    <filterColumn colId="33" showButton="0"/>
    <filterColumn colId="34" showButton="0"/>
    <filterColumn colId="35" showButton="0"/>
    <filterColumn colId="36" showButton="0"/>
    <filterColumn colId="37" showButton="0"/>
    <filterColumn colId="38" showButton="0"/>
  </autoFilter>
  <mergeCells count="24">
    <mergeCell ref="AQ3:AQ4"/>
    <mergeCell ref="AG3:AN3"/>
    <mergeCell ref="AO3:AO4"/>
    <mergeCell ref="AP3:AP4"/>
    <mergeCell ref="AL13:AM13"/>
    <mergeCell ref="AF3:AF4"/>
    <mergeCell ref="AB3:AB4"/>
    <mergeCell ref="AC3:AC4"/>
    <mergeCell ref="C1:D2"/>
    <mergeCell ref="AG2:AP2"/>
    <mergeCell ref="F3:F4"/>
    <mergeCell ref="G3:N3"/>
    <mergeCell ref="O3:S3"/>
    <mergeCell ref="Y3:Y4"/>
    <mergeCell ref="T3:X3"/>
    <mergeCell ref="Z3:Z4"/>
    <mergeCell ref="AA3:AA4"/>
    <mergeCell ref="AD3:AD4"/>
    <mergeCell ref="AE3:AE4"/>
    <mergeCell ref="A3:A4"/>
    <mergeCell ref="B3:B4"/>
    <mergeCell ref="C3:C4"/>
    <mergeCell ref="D3:D4"/>
    <mergeCell ref="E3:E4"/>
  </mergeCells>
  <pageMargins left="0.7" right="0.7" top="0.75" bottom="0.75" header="0.3" footer="0.3"/>
  <pageSetup orientation="portrait" r:id="rId1"/>
  <ignoredErrors>
    <ignoredError sqref="AN9" unlockedFormula="1"/>
    <ignoredError sqref="AN11:AN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zoomScale="55" zoomScaleNormal="55" workbookViewId="0">
      <pane xSplit="3" ySplit="4" topLeftCell="T5" activePane="bottomRight" state="frozen"/>
      <selection pane="topRight" activeCell="D1" sqref="D1"/>
      <selection pane="bottomLeft" activeCell="A5" sqref="A5"/>
      <selection pane="bottomRight" activeCell="Z4" sqref="Z4"/>
    </sheetView>
  </sheetViews>
  <sheetFormatPr baseColWidth="10" defaultColWidth="11.453125" defaultRowHeight="13" x14ac:dyDescent="0.35"/>
  <cols>
    <col min="1" max="1" width="6.81640625" style="2" customWidth="1"/>
    <col min="2" max="2" width="15.81640625" style="11" customWidth="1"/>
    <col min="3" max="3" width="30.81640625" style="2" customWidth="1"/>
    <col min="4" max="4" width="18" style="2" customWidth="1"/>
    <col min="5" max="5" width="66.81640625" style="2" customWidth="1"/>
    <col min="6" max="6" width="26.81640625" style="2" customWidth="1"/>
    <col min="7" max="7" width="21.1796875" style="2" customWidth="1"/>
    <col min="8" max="11" width="7.81640625" style="2" customWidth="1"/>
    <col min="12" max="12" width="15.1796875" style="2" customWidth="1"/>
    <col min="13" max="13" width="8.453125" style="2" bestFit="1" customWidth="1"/>
    <col min="14" max="14" width="8.81640625" style="2" bestFit="1" customWidth="1"/>
    <col min="15" max="16" width="9.81640625" style="2" bestFit="1" customWidth="1"/>
    <col min="17" max="17" width="14.81640625" style="2" customWidth="1"/>
    <col min="18" max="18" width="25.453125" style="2" customWidth="1"/>
    <col min="19" max="19" width="21.1796875" style="2" customWidth="1"/>
    <col min="20" max="22" width="22.81640625" style="2" customWidth="1"/>
    <col min="23" max="23" width="33.1796875" style="2" customWidth="1"/>
    <col min="24" max="24" width="30.81640625" style="46" customWidth="1"/>
    <col min="25" max="25" width="28.1796875" style="46" customWidth="1"/>
    <col min="26" max="26" width="36" style="4" customWidth="1"/>
    <col min="27" max="27" width="24.81640625" style="4" customWidth="1"/>
    <col min="28" max="28" width="81.7265625" style="4" customWidth="1"/>
    <col min="29" max="29" width="66.1796875" style="4" customWidth="1"/>
    <col min="30" max="16384" width="11.453125" style="4"/>
  </cols>
  <sheetData>
    <row r="1" spans="1:29" ht="13.5" thickBot="1" x14ac:dyDescent="0.4">
      <c r="C1" s="242" t="s">
        <v>75</v>
      </c>
      <c r="D1" s="242"/>
    </row>
    <row r="2" spans="1:29" ht="18" thickBot="1" x14ac:dyDescent="0.4">
      <c r="A2" s="1"/>
      <c r="B2" s="2"/>
      <c r="C2" s="242"/>
      <c r="D2" s="242"/>
      <c r="E2" s="1"/>
      <c r="W2" s="1"/>
      <c r="X2" s="47"/>
      <c r="Y2" s="47"/>
      <c r="Z2" s="237" t="s">
        <v>1</v>
      </c>
      <c r="AA2" s="238"/>
      <c r="AB2" s="239"/>
    </row>
    <row r="3" spans="1:29" s="8" customFormat="1" ht="36" customHeight="1" x14ac:dyDescent="0.35">
      <c r="A3" s="219" t="s">
        <v>2</v>
      </c>
      <c r="B3" s="221" t="s">
        <v>3</v>
      </c>
      <c r="C3" s="223" t="s">
        <v>4</v>
      </c>
      <c r="D3" s="223" t="s">
        <v>5</v>
      </c>
      <c r="E3" s="225" t="s">
        <v>6</v>
      </c>
      <c r="F3" s="227" t="s">
        <v>7</v>
      </c>
      <c r="G3" s="45" t="s">
        <v>76</v>
      </c>
      <c r="H3" s="229" t="s">
        <v>9</v>
      </c>
      <c r="I3" s="229"/>
      <c r="J3" s="229"/>
      <c r="K3" s="229"/>
      <c r="L3" s="229"/>
      <c r="M3" s="230" t="s">
        <v>10</v>
      </c>
      <c r="N3" s="230"/>
      <c r="O3" s="230"/>
      <c r="P3" s="230"/>
      <c r="Q3" s="230"/>
      <c r="R3" s="210" t="s">
        <v>119</v>
      </c>
      <c r="S3" s="227" t="s">
        <v>11</v>
      </c>
      <c r="T3" s="232" t="s">
        <v>12</v>
      </c>
      <c r="U3" s="210" t="s">
        <v>94</v>
      </c>
      <c r="V3" s="210" t="s">
        <v>95</v>
      </c>
      <c r="W3" s="210" t="s">
        <v>96</v>
      </c>
      <c r="X3" s="234" t="s">
        <v>13</v>
      </c>
      <c r="Y3" s="234" t="s">
        <v>14</v>
      </c>
      <c r="Z3" s="93" t="s">
        <v>216</v>
      </c>
      <c r="AA3" s="212" t="s">
        <v>15</v>
      </c>
      <c r="AB3" s="204" t="s">
        <v>16</v>
      </c>
      <c r="AC3" s="206" t="s">
        <v>97</v>
      </c>
    </row>
    <row r="4" spans="1:29" s="9" customFormat="1" ht="28.5" thickBot="1" x14ac:dyDescent="0.4">
      <c r="A4" s="220"/>
      <c r="B4" s="222"/>
      <c r="C4" s="224"/>
      <c r="D4" s="224"/>
      <c r="E4" s="226"/>
      <c r="F4" s="228"/>
      <c r="G4" s="77" t="s">
        <v>77</v>
      </c>
      <c r="H4" s="78">
        <v>2019</v>
      </c>
      <c r="I4" s="78">
        <v>2020</v>
      </c>
      <c r="J4" s="78">
        <v>2021</v>
      </c>
      <c r="K4" s="78">
        <v>2022</v>
      </c>
      <c r="L4" s="79" t="s">
        <v>23</v>
      </c>
      <c r="M4" s="75">
        <v>2019</v>
      </c>
      <c r="N4" s="75">
        <v>2020</v>
      </c>
      <c r="O4" s="75">
        <v>2021</v>
      </c>
      <c r="P4" s="75">
        <v>2022</v>
      </c>
      <c r="Q4" s="80" t="s">
        <v>23</v>
      </c>
      <c r="R4" s="211"/>
      <c r="S4" s="228"/>
      <c r="T4" s="233"/>
      <c r="U4" s="211"/>
      <c r="V4" s="211"/>
      <c r="W4" s="211"/>
      <c r="X4" s="235"/>
      <c r="Y4" s="235"/>
      <c r="Z4" s="81" t="s">
        <v>78</v>
      </c>
      <c r="AA4" s="213"/>
      <c r="AB4" s="205"/>
      <c r="AC4" s="207"/>
    </row>
    <row r="5" spans="1:29" ht="241.5" customHeight="1" x14ac:dyDescent="0.35">
      <c r="A5" s="82">
        <v>1</v>
      </c>
      <c r="B5" s="67" t="s">
        <v>70</v>
      </c>
      <c r="C5" s="82" t="s">
        <v>79</v>
      </c>
      <c r="D5" s="68" t="s">
        <v>51</v>
      </c>
      <c r="E5" s="68" t="s">
        <v>72</v>
      </c>
      <c r="F5" s="82" t="s">
        <v>53</v>
      </c>
      <c r="G5" s="88">
        <v>0.76</v>
      </c>
      <c r="H5" s="88">
        <v>1</v>
      </c>
      <c r="I5" s="88" t="s">
        <v>45</v>
      </c>
      <c r="J5" s="88" t="s">
        <v>45</v>
      </c>
      <c r="K5" s="88" t="s">
        <v>45</v>
      </c>
      <c r="L5" s="88">
        <f>H5</f>
        <v>1</v>
      </c>
      <c r="M5" s="89">
        <v>1330</v>
      </c>
      <c r="N5" s="89">
        <v>0</v>
      </c>
      <c r="O5" s="89">
        <v>0</v>
      </c>
      <c r="P5" s="89">
        <v>0</v>
      </c>
      <c r="Q5" s="90">
        <f>SUM(M5:P5)</f>
        <v>1330</v>
      </c>
      <c r="R5" s="90">
        <v>3868.1100430000001</v>
      </c>
      <c r="S5" s="68" t="s">
        <v>67</v>
      </c>
      <c r="T5" s="82" t="s">
        <v>73</v>
      </c>
      <c r="U5" s="82" t="s">
        <v>99</v>
      </c>
      <c r="V5" s="82" t="s">
        <v>99</v>
      </c>
      <c r="W5" s="91" t="s">
        <v>74</v>
      </c>
      <c r="X5" s="92">
        <v>39479</v>
      </c>
      <c r="Y5" s="92">
        <v>43830</v>
      </c>
      <c r="Z5" s="199">
        <v>0.8</v>
      </c>
      <c r="AA5" s="197">
        <v>44136</v>
      </c>
      <c r="AB5" s="198" t="s">
        <v>209</v>
      </c>
      <c r="AC5" s="43"/>
    </row>
    <row r="6" spans="1:29" ht="26" x14ac:dyDescent="0.35">
      <c r="A6" s="17">
        <v>2</v>
      </c>
      <c r="B6" s="18" t="s">
        <v>80</v>
      </c>
      <c r="C6" s="16" t="s">
        <v>81</v>
      </c>
      <c r="D6" s="16" t="s">
        <v>51</v>
      </c>
      <c r="E6" s="16" t="s">
        <v>82</v>
      </c>
      <c r="F6" s="17" t="s">
        <v>53</v>
      </c>
      <c r="G6" s="27">
        <v>0.55000000000000004</v>
      </c>
      <c r="H6" s="27">
        <v>1</v>
      </c>
      <c r="I6" s="27" t="s">
        <v>45</v>
      </c>
      <c r="J6" s="27" t="s">
        <v>45</v>
      </c>
      <c r="K6" s="27" t="s">
        <v>45</v>
      </c>
      <c r="L6" s="27">
        <f>H6</f>
        <v>1</v>
      </c>
      <c r="M6" s="56">
        <v>1755.96</v>
      </c>
      <c r="N6" s="38">
        <v>0</v>
      </c>
      <c r="O6" s="38">
        <v>0</v>
      </c>
      <c r="P6" s="38">
        <v>0</v>
      </c>
      <c r="Q6" s="56">
        <f>SUM(M6:P6)</f>
        <v>1755.96</v>
      </c>
      <c r="R6" s="56">
        <v>1777.1707329999999</v>
      </c>
      <c r="S6" s="16" t="s">
        <v>83</v>
      </c>
      <c r="T6" s="17" t="s">
        <v>59</v>
      </c>
      <c r="U6" s="17" t="s">
        <v>100</v>
      </c>
      <c r="V6" s="17" t="s">
        <v>101</v>
      </c>
      <c r="W6" s="16" t="s">
        <v>84</v>
      </c>
      <c r="X6" s="55">
        <v>42522</v>
      </c>
      <c r="Y6" s="55">
        <v>43502</v>
      </c>
      <c r="Z6" s="57">
        <v>1</v>
      </c>
      <c r="AA6" s="95">
        <v>43525</v>
      </c>
      <c r="AB6" s="24" t="s">
        <v>132</v>
      </c>
      <c r="AC6" s="42"/>
    </row>
    <row r="7" spans="1:29" ht="117" x14ac:dyDescent="0.35">
      <c r="A7" s="17">
        <v>3</v>
      </c>
      <c r="B7" s="18" t="s">
        <v>85</v>
      </c>
      <c r="C7" s="16" t="s">
        <v>86</v>
      </c>
      <c r="D7" s="16" t="s">
        <v>51</v>
      </c>
      <c r="E7" s="16" t="s">
        <v>87</v>
      </c>
      <c r="F7" s="17" t="s">
        <v>53</v>
      </c>
      <c r="G7" s="27">
        <v>0.55000000000000004</v>
      </c>
      <c r="H7" s="27">
        <v>1</v>
      </c>
      <c r="I7" s="27" t="s">
        <v>45</v>
      </c>
      <c r="J7" s="27" t="s">
        <v>45</v>
      </c>
      <c r="K7" s="27" t="s">
        <v>45</v>
      </c>
      <c r="L7" s="27">
        <f>H7</f>
        <v>1</v>
      </c>
      <c r="M7" s="56">
        <v>3957.06</v>
      </c>
      <c r="N7" s="38">
        <v>0</v>
      </c>
      <c r="O7" s="38">
        <v>0</v>
      </c>
      <c r="P7" s="38">
        <v>0</v>
      </c>
      <c r="Q7" s="56">
        <f>SUM(M7:P7)</f>
        <v>3957.06</v>
      </c>
      <c r="R7" s="56">
        <v>5599.9048270000003</v>
      </c>
      <c r="S7" s="16" t="s">
        <v>58</v>
      </c>
      <c r="T7" s="17" t="s">
        <v>59</v>
      </c>
      <c r="U7" s="17" t="s">
        <v>102</v>
      </c>
      <c r="V7" s="17" t="s">
        <v>103</v>
      </c>
      <c r="W7" s="16" t="s">
        <v>88</v>
      </c>
      <c r="X7" s="55">
        <v>41305</v>
      </c>
      <c r="Y7" s="55">
        <v>43814</v>
      </c>
      <c r="Z7" s="57">
        <v>1</v>
      </c>
      <c r="AA7" s="24" t="s">
        <v>131</v>
      </c>
      <c r="AB7" s="24" t="s">
        <v>132</v>
      </c>
      <c r="AC7" s="24"/>
    </row>
    <row r="8" spans="1:29" ht="52" x14ac:dyDescent="0.35">
      <c r="A8" s="17">
        <v>4</v>
      </c>
      <c r="B8" s="18" t="s">
        <v>89</v>
      </c>
      <c r="C8" s="17" t="s">
        <v>90</v>
      </c>
      <c r="D8" s="16" t="s">
        <v>51</v>
      </c>
      <c r="E8" s="16" t="s">
        <v>91</v>
      </c>
      <c r="F8" s="17" t="s">
        <v>53</v>
      </c>
      <c r="G8" s="27">
        <v>0.91</v>
      </c>
      <c r="H8" s="27">
        <v>1</v>
      </c>
      <c r="I8" s="27" t="s">
        <v>45</v>
      </c>
      <c r="J8" s="27" t="s">
        <v>45</v>
      </c>
      <c r="K8" s="27" t="s">
        <v>45</v>
      </c>
      <c r="L8" s="27">
        <f>H8</f>
        <v>1</v>
      </c>
      <c r="M8" s="56">
        <v>1700</v>
      </c>
      <c r="N8" s="38">
        <v>0</v>
      </c>
      <c r="O8" s="38">
        <v>0</v>
      </c>
      <c r="P8" s="38">
        <v>0</v>
      </c>
      <c r="Q8" s="56">
        <f>SUM(M8:P8)</f>
        <v>1700</v>
      </c>
      <c r="R8" s="56">
        <v>2580.4143439999998</v>
      </c>
      <c r="S8" s="16" t="s">
        <v>92</v>
      </c>
      <c r="T8" s="17" t="s">
        <v>59</v>
      </c>
      <c r="U8" s="17" t="s">
        <v>100</v>
      </c>
      <c r="V8" s="17" t="s">
        <v>101</v>
      </c>
      <c r="W8" s="16" t="s">
        <v>93</v>
      </c>
      <c r="X8" s="55">
        <v>42583</v>
      </c>
      <c r="Y8" s="55">
        <v>43483</v>
      </c>
      <c r="Z8" s="57">
        <v>1</v>
      </c>
      <c r="AA8" s="95">
        <v>43525</v>
      </c>
      <c r="AB8" s="24" t="s">
        <v>132</v>
      </c>
      <c r="AC8" s="24"/>
    </row>
    <row r="9" spans="1:29" ht="18" thickBot="1" x14ac:dyDescent="0.4">
      <c r="X9" s="240" t="s">
        <v>32</v>
      </c>
      <c r="Y9" s="241"/>
      <c r="Z9" s="34">
        <f>Z5*25/100+Z6*25/100+Z7*25/100+Z8*25/100</f>
        <v>0.95</v>
      </c>
    </row>
  </sheetData>
  <protectedRanges>
    <protectedRange algorithmName="SHA-512" hashValue="Gcufek3HNtYk8hZIcBxNaydca4LmRN+LajZm9vqFHA29VMq6Jq9k4TTsjS3Yz1KKgdW90YqwAPguVtPRlDVf6g==" saltValue="OLodEqH9HHcF4WnsKnbDyg==" spinCount="100000" sqref="AC5:AC6" name="Reporte Avance_1"/>
  </protectedRanges>
  <mergeCells count="22">
    <mergeCell ref="AC3:AC4"/>
    <mergeCell ref="S3:S4"/>
    <mergeCell ref="T3:T4"/>
    <mergeCell ref="W3:W4"/>
    <mergeCell ref="X3:X4"/>
    <mergeCell ref="Y3:Y4"/>
    <mergeCell ref="AA3:AA4"/>
    <mergeCell ref="X9:Y9"/>
    <mergeCell ref="C1:D2"/>
    <mergeCell ref="Z2:AB2"/>
    <mergeCell ref="A3:A4"/>
    <mergeCell ref="B3:B4"/>
    <mergeCell ref="C3:C4"/>
    <mergeCell ref="D3:D4"/>
    <mergeCell ref="E3:E4"/>
    <mergeCell ref="F3:F4"/>
    <mergeCell ref="H3:L3"/>
    <mergeCell ref="M3:Q3"/>
    <mergeCell ref="R3:R4"/>
    <mergeCell ref="AB3:AB4"/>
    <mergeCell ref="U3:U4"/>
    <mergeCell ref="V3:V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zoomScale="40" zoomScaleNormal="40" workbookViewId="0">
      <selection activeCell="V4" sqref="V4"/>
    </sheetView>
  </sheetViews>
  <sheetFormatPr baseColWidth="10" defaultColWidth="11.453125" defaultRowHeight="13" x14ac:dyDescent="0.35"/>
  <cols>
    <col min="1" max="1" width="5.1796875" style="2" customWidth="1"/>
    <col min="2" max="2" width="36.54296875" style="2" customWidth="1"/>
    <col min="3" max="3" width="18" style="2" customWidth="1"/>
    <col min="4" max="4" width="61.1796875" style="2" customWidth="1"/>
    <col min="5" max="5" width="21" style="2" customWidth="1"/>
    <col min="6" max="6" width="19.36328125" style="2" customWidth="1"/>
    <col min="7" max="7" width="7.81640625" style="2" customWidth="1"/>
    <col min="8" max="8" width="6.81640625" style="2" customWidth="1"/>
    <col min="9" max="9" width="7.36328125" style="2" customWidth="1"/>
    <col min="10" max="10" width="6.81640625" style="2" customWidth="1"/>
    <col min="11" max="11" width="15" style="2" customWidth="1"/>
    <col min="12" max="12" width="9.36328125" style="2" customWidth="1"/>
    <col min="13" max="14" width="8.6328125" style="2" customWidth="1"/>
    <col min="15" max="15" width="11.26953125" style="2" customWidth="1"/>
    <col min="16" max="16" width="15.54296875" style="2" customWidth="1"/>
    <col min="17" max="17" width="15.7265625" style="2" customWidth="1"/>
    <col min="18" max="18" width="25.453125" style="2" customWidth="1"/>
    <col min="19" max="19" width="37.08984375" style="2" customWidth="1"/>
    <col min="20" max="20" width="31" style="114" customWidth="1"/>
    <col min="21" max="21" width="30.26953125" style="114" customWidth="1"/>
    <col min="22" max="22" width="33.81640625" style="178" customWidth="1"/>
    <col min="23" max="23" width="24.6328125" style="178" customWidth="1"/>
    <col min="24" max="24" width="71" style="178" customWidth="1"/>
    <col min="25" max="25" width="66.1796875" style="178" customWidth="1"/>
    <col min="26" max="16384" width="11.453125" style="178"/>
  </cols>
  <sheetData>
    <row r="1" spans="1:25" x14ac:dyDescent="0.35">
      <c r="A1" s="113"/>
      <c r="B1" s="113"/>
      <c r="C1" s="236" t="s">
        <v>146</v>
      </c>
    </row>
    <row r="2" spans="1:25" ht="18" customHeight="1" thickBot="1" x14ac:dyDescent="0.4">
      <c r="A2" s="113"/>
      <c r="C2" s="236"/>
      <c r="D2" s="1"/>
      <c r="R2" s="1"/>
      <c r="S2" s="1"/>
      <c r="T2" s="1"/>
      <c r="U2" s="1"/>
      <c r="V2" s="250" t="s">
        <v>1</v>
      </c>
      <c r="W2" s="251"/>
      <c r="X2" s="251"/>
      <c r="Y2" s="251"/>
    </row>
    <row r="3" spans="1:25" s="8" customFormat="1" ht="14" x14ac:dyDescent="0.35">
      <c r="A3" s="252" t="s">
        <v>2</v>
      </c>
      <c r="B3" s="219" t="s">
        <v>4</v>
      </c>
      <c r="C3" s="255" t="s">
        <v>5</v>
      </c>
      <c r="D3" s="257" t="s">
        <v>6</v>
      </c>
      <c r="E3" s="259" t="s">
        <v>7</v>
      </c>
      <c r="F3" s="261" t="s">
        <v>147</v>
      </c>
      <c r="G3" s="263" t="s">
        <v>148</v>
      </c>
      <c r="H3" s="264"/>
      <c r="I3" s="264"/>
      <c r="J3" s="264"/>
      <c r="K3" s="265"/>
      <c r="L3" s="266" t="s">
        <v>10</v>
      </c>
      <c r="M3" s="230"/>
      <c r="N3" s="230"/>
      <c r="O3" s="230"/>
      <c r="P3" s="267"/>
      <c r="Q3" s="271" t="s">
        <v>11</v>
      </c>
      <c r="R3" s="273" t="s">
        <v>12</v>
      </c>
      <c r="S3" s="243" t="s">
        <v>149</v>
      </c>
      <c r="T3" s="245" t="s">
        <v>13</v>
      </c>
      <c r="U3" s="247" t="s">
        <v>14</v>
      </c>
      <c r="V3" s="115" t="s">
        <v>215</v>
      </c>
      <c r="W3" s="212" t="s">
        <v>15</v>
      </c>
      <c r="X3" s="206" t="s">
        <v>16</v>
      </c>
      <c r="Y3" s="269" t="s">
        <v>97</v>
      </c>
    </row>
    <row r="4" spans="1:25" s="9" customFormat="1" ht="28.5" thickBot="1" x14ac:dyDescent="0.4">
      <c r="A4" s="253"/>
      <c r="B4" s="254"/>
      <c r="C4" s="256"/>
      <c r="D4" s="258"/>
      <c r="E4" s="260"/>
      <c r="F4" s="262"/>
      <c r="G4" s="116">
        <v>2019</v>
      </c>
      <c r="H4" s="117">
        <v>2020</v>
      </c>
      <c r="I4" s="117">
        <v>2021</v>
      </c>
      <c r="J4" s="118">
        <v>2022</v>
      </c>
      <c r="K4" s="119" t="s">
        <v>23</v>
      </c>
      <c r="L4" s="120">
        <v>2019</v>
      </c>
      <c r="M4" s="121">
        <v>2020</v>
      </c>
      <c r="N4" s="122">
        <v>2021</v>
      </c>
      <c r="O4" s="123">
        <v>2022</v>
      </c>
      <c r="P4" s="124" t="s">
        <v>23</v>
      </c>
      <c r="Q4" s="272"/>
      <c r="R4" s="274"/>
      <c r="S4" s="244"/>
      <c r="T4" s="246"/>
      <c r="U4" s="248"/>
      <c r="V4" s="179" t="s">
        <v>78</v>
      </c>
      <c r="W4" s="249"/>
      <c r="X4" s="268"/>
      <c r="Y4" s="270"/>
    </row>
    <row r="5" spans="1:25" ht="91.5" thickTop="1" x14ac:dyDescent="0.35">
      <c r="A5" s="125">
        <v>1</v>
      </c>
      <c r="B5" s="126" t="s">
        <v>150</v>
      </c>
      <c r="C5" s="127" t="s">
        <v>151</v>
      </c>
      <c r="D5" s="128" t="s">
        <v>152</v>
      </c>
      <c r="E5" s="129" t="s">
        <v>153</v>
      </c>
      <c r="F5" s="130">
        <v>0.27</v>
      </c>
      <c r="G5" s="131">
        <v>0</v>
      </c>
      <c r="H5" s="132">
        <v>1</v>
      </c>
      <c r="I5" s="133">
        <v>0</v>
      </c>
      <c r="J5" s="133">
        <v>0</v>
      </c>
      <c r="K5" s="130">
        <v>1</v>
      </c>
      <c r="L5" s="134" t="s">
        <v>45</v>
      </c>
      <c r="M5" s="135">
        <v>109.99</v>
      </c>
      <c r="N5" s="136" t="s">
        <v>45</v>
      </c>
      <c r="O5" s="136" t="s">
        <v>45</v>
      </c>
      <c r="P5" s="137">
        <f t="shared" ref="P5:P12" si="0">SUM(L5:O5)</f>
        <v>109.99</v>
      </c>
      <c r="Q5" s="138" t="s">
        <v>154</v>
      </c>
      <c r="R5" s="138" t="s">
        <v>155</v>
      </c>
      <c r="S5" s="139"/>
      <c r="T5" s="140" t="s">
        <v>156</v>
      </c>
      <c r="U5" s="141" t="s">
        <v>157</v>
      </c>
      <c r="V5" s="57">
        <v>1</v>
      </c>
      <c r="W5" s="40">
        <v>43830</v>
      </c>
      <c r="X5" s="24" t="s">
        <v>158</v>
      </c>
      <c r="Y5" s="43"/>
    </row>
    <row r="6" spans="1:25" ht="78" x14ac:dyDescent="0.35">
      <c r="A6" s="142">
        <v>2</v>
      </c>
      <c r="B6" s="25" t="s">
        <v>159</v>
      </c>
      <c r="C6" s="19" t="s">
        <v>160</v>
      </c>
      <c r="D6" s="143" t="s">
        <v>161</v>
      </c>
      <c r="E6" s="144" t="s">
        <v>153</v>
      </c>
      <c r="F6" s="145">
        <v>0.17</v>
      </c>
      <c r="G6" s="146">
        <v>0</v>
      </c>
      <c r="H6" s="21">
        <v>1</v>
      </c>
      <c r="I6" s="27">
        <v>0</v>
      </c>
      <c r="J6" s="27">
        <v>0</v>
      </c>
      <c r="K6" s="145">
        <v>1</v>
      </c>
      <c r="L6" s="147" t="s">
        <v>45</v>
      </c>
      <c r="M6" s="148">
        <v>196.6</v>
      </c>
      <c r="N6" s="22" t="s">
        <v>45</v>
      </c>
      <c r="O6" s="22" t="s">
        <v>45</v>
      </c>
      <c r="P6" s="149">
        <f t="shared" si="0"/>
        <v>196.6</v>
      </c>
      <c r="Q6" s="150" t="s">
        <v>154</v>
      </c>
      <c r="R6" s="150" t="s">
        <v>155</v>
      </c>
      <c r="S6" s="151" t="s">
        <v>162</v>
      </c>
      <c r="T6" s="39" t="s">
        <v>156</v>
      </c>
      <c r="U6" s="152" t="s">
        <v>157</v>
      </c>
      <c r="V6" s="57">
        <v>0.65</v>
      </c>
      <c r="W6" s="180">
        <v>44561</v>
      </c>
      <c r="X6" s="24" t="s">
        <v>211</v>
      </c>
      <c r="Y6" s="43"/>
    </row>
    <row r="7" spans="1:25" ht="117" x14ac:dyDescent="0.35">
      <c r="A7" s="142">
        <v>3</v>
      </c>
      <c r="B7" s="25" t="s">
        <v>163</v>
      </c>
      <c r="C7" s="19" t="s">
        <v>164</v>
      </c>
      <c r="D7" s="143" t="s">
        <v>165</v>
      </c>
      <c r="E7" s="144" t="s">
        <v>153</v>
      </c>
      <c r="F7" s="145">
        <v>0.1</v>
      </c>
      <c r="G7" s="146">
        <v>0</v>
      </c>
      <c r="H7" s="21">
        <v>1</v>
      </c>
      <c r="I7" s="27">
        <v>0</v>
      </c>
      <c r="J7" s="27">
        <v>0</v>
      </c>
      <c r="K7" s="145">
        <v>1</v>
      </c>
      <c r="L7" s="147" t="s">
        <v>45</v>
      </c>
      <c r="M7" s="148">
        <v>114.64</v>
      </c>
      <c r="N7" s="22" t="s">
        <v>45</v>
      </c>
      <c r="O7" s="22" t="s">
        <v>45</v>
      </c>
      <c r="P7" s="149">
        <f t="shared" si="0"/>
        <v>114.64</v>
      </c>
      <c r="Q7" s="150" t="s">
        <v>154</v>
      </c>
      <c r="R7" s="150" t="s">
        <v>155</v>
      </c>
      <c r="S7" s="151" t="s">
        <v>166</v>
      </c>
      <c r="T7" s="39" t="s">
        <v>156</v>
      </c>
      <c r="U7" s="152" t="s">
        <v>157</v>
      </c>
      <c r="V7" s="57">
        <v>0.53</v>
      </c>
      <c r="W7" s="180">
        <v>44225</v>
      </c>
      <c r="X7" s="24" t="s">
        <v>212</v>
      </c>
      <c r="Y7" s="43"/>
    </row>
    <row r="8" spans="1:25" ht="104" x14ac:dyDescent="0.35">
      <c r="A8" s="142">
        <v>4</v>
      </c>
      <c r="B8" s="25" t="s">
        <v>167</v>
      </c>
      <c r="C8" s="19" t="s">
        <v>168</v>
      </c>
      <c r="D8" s="143" t="s">
        <v>169</v>
      </c>
      <c r="E8" s="144" t="s">
        <v>153</v>
      </c>
      <c r="F8" s="145">
        <v>0.1</v>
      </c>
      <c r="G8" s="146">
        <v>0</v>
      </c>
      <c r="H8" s="21">
        <v>1</v>
      </c>
      <c r="I8" s="27">
        <v>0</v>
      </c>
      <c r="J8" s="27">
        <v>0</v>
      </c>
      <c r="K8" s="145">
        <v>1</v>
      </c>
      <c r="L8" s="147" t="s">
        <v>45</v>
      </c>
      <c r="M8" s="148">
        <v>168.82</v>
      </c>
      <c r="N8" s="22" t="s">
        <v>45</v>
      </c>
      <c r="O8" s="22" t="s">
        <v>45</v>
      </c>
      <c r="P8" s="149">
        <f t="shared" si="0"/>
        <v>168.82</v>
      </c>
      <c r="Q8" s="150" t="s">
        <v>154</v>
      </c>
      <c r="R8" s="150" t="s">
        <v>155</v>
      </c>
      <c r="S8" s="151" t="s">
        <v>170</v>
      </c>
      <c r="T8" s="39" t="s">
        <v>156</v>
      </c>
      <c r="U8" s="152" t="s">
        <v>157</v>
      </c>
      <c r="V8" s="57">
        <v>0.88</v>
      </c>
      <c r="W8" s="180">
        <v>43921</v>
      </c>
      <c r="X8" s="24" t="s">
        <v>211</v>
      </c>
      <c r="Y8" s="43"/>
    </row>
    <row r="9" spans="1:25" ht="65" x14ac:dyDescent="0.35">
      <c r="A9" s="142">
        <v>5</v>
      </c>
      <c r="B9" s="25" t="s">
        <v>171</v>
      </c>
      <c r="C9" s="19" t="s">
        <v>172</v>
      </c>
      <c r="D9" s="143" t="s">
        <v>173</v>
      </c>
      <c r="E9" s="144" t="s">
        <v>153</v>
      </c>
      <c r="F9" s="145">
        <v>0.33</v>
      </c>
      <c r="G9" s="146">
        <v>0</v>
      </c>
      <c r="H9" s="21">
        <v>1</v>
      </c>
      <c r="I9" s="27">
        <v>0</v>
      </c>
      <c r="J9" s="27">
        <v>0</v>
      </c>
      <c r="K9" s="145">
        <v>1</v>
      </c>
      <c r="L9" s="147" t="s">
        <v>45</v>
      </c>
      <c r="M9" s="148">
        <v>345.63</v>
      </c>
      <c r="N9" s="22" t="s">
        <v>45</v>
      </c>
      <c r="O9" s="22" t="s">
        <v>45</v>
      </c>
      <c r="P9" s="149">
        <f t="shared" si="0"/>
        <v>345.63</v>
      </c>
      <c r="Q9" s="150" t="s">
        <v>154</v>
      </c>
      <c r="R9" s="150" t="s">
        <v>155</v>
      </c>
      <c r="S9" s="151" t="s">
        <v>174</v>
      </c>
      <c r="T9" s="39" t="s">
        <v>156</v>
      </c>
      <c r="U9" s="152" t="s">
        <v>157</v>
      </c>
      <c r="V9" s="57">
        <v>0.7</v>
      </c>
      <c r="W9" s="40">
        <v>44196</v>
      </c>
      <c r="X9" s="24" t="s">
        <v>211</v>
      </c>
      <c r="Y9" s="43"/>
    </row>
    <row r="10" spans="1:25" ht="65" x14ac:dyDescent="0.35">
      <c r="A10" s="142">
        <v>6</v>
      </c>
      <c r="B10" s="25" t="s">
        <v>175</v>
      </c>
      <c r="C10" s="19" t="s">
        <v>176</v>
      </c>
      <c r="D10" s="143" t="s">
        <v>177</v>
      </c>
      <c r="E10" s="144" t="s">
        <v>153</v>
      </c>
      <c r="F10" s="145">
        <v>0.52</v>
      </c>
      <c r="G10" s="146">
        <v>0</v>
      </c>
      <c r="H10" s="21">
        <v>1</v>
      </c>
      <c r="I10" s="27">
        <v>0</v>
      </c>
      <c r="J10" s="27">
        <v>0</v>
      </c>
      <c r="K10" s="145">
        <v>1</v>
      </c>
      <c r="L10" s="147" t="s">
        <v>45</v>
      </c>
      <c r="M10" s="148">
        <v>215.19</v>
      </c>
      <c r="N10" s="22" t="s">
        <v>45</v>
      </c>
      <c r="O10" s="22" t="s">
        <v>45</v>
      </c>
      <c r="P10" s="149">
        <f t="shared" si="0"/>
        <v>215.19</v>
      </c>
      <c r="Q10" s="150" t="s">
        <v>154</v>
      </c>
      <c r="R10" s="150" t="s">
        <v>155</v>
      </c>
      <c r="S10" s="151" t="s">
        <v>178</v>
      </c>
      <c r="T10" s="39" t="s">
        <v>156</v>
      </c>
      <c r="U10" s="152" t="s">
        <v>157</v>
      </c>
      <c r="V10" s="57">
        <v>1</v>
      </c>
      <c r="W10" s="180">
        <v>43689</v>
      </c>
      <c r="X10" s="24" t="s">
        <v>213</v>
      </c>
      <c r="Y10" s="43"/>
    </row>
    <row r="11" spans="1:25" ht="78" x14ac:dyDescent="0.35">
      <c r="A11" s="142">
        <v>7</v>
      </c>
      <c r="B11" s="25" t="s">
        <v>179</v>
      </c>
      <c r="C11" s="19" t="s">
        <v>180</v>
      </c>
      <c r="D11" s="143" t="s">
        <v>181</v>
      </c>
      <c r="E11" s="144" t="s">
        <v>153</v>
      </c>
      <c r="F11" s="145">
        <v>0.32</v>
      </c>
      <c r="G11" s="146">
        <v>0</v>
      </c>
      <c r="H11" s="21">
        <v>1</v>
      </c>
      <c r="I11" s="27">
        <v>0</v>
      </c>
      <c r="J11" s="27">
        <v>0</v>
      </c>
      <c r="K11" s="145">
        <v>1</v>
      </c>
      <c r="L11" s="147" t="s">
        <v>45</v>
      </c>
      <c r="M11" s="22">
        <v>501.16</v>
      </c>
      <c r="N11" s="22" t="s">
        <v>45</v>
      </c>
      <c r="O11" s="22" t="s">
        <v>45</v>
      </c>
      <c r="P11" s="149">
        <f t="shared" si="0"/>
        <v>501.16</v>
      </c>
      <c r="Q11" s="150" t="s">
        <v>154</v>
      </c>
      <c r="R11" s="150" t="s">
        <v>155</v>
      </c>
      <c r="S11" s="151" t="s">
        <v>182</v>
      </c>
      <c r="T11" s="39" t="s">
        <v>156</v>
      </c>
      <c r="U11" s="152" t="s">
        <v>157</v>
      </c>
      <c r="V11" s="57">
        <v>0.95</v>
      </c>
      <c r="W11" s="40">
        <v>44196</v>
      </c>
      <c r="X11" s="24" t="s">
        <v>211</v>
      </c>
      <c r="Y11" s="43"/>
    </row>
    <row r="12" spans="1:25" ht="39" x14ac:dyDescent="0.35">
      <c r="A12" s="153">
        <v>8</v>
      </c>
      <c r="B12" s="25" t="s">
        <v>183</v>
      </c>
      <c r="C12" s="19" t="s">
        <v>184</v>
      </c>
      <c r="D12" s="143" t="s">
        <v>185</v>
      </c>
      <c r="E12" s="144" t="s">
        <v>153</v>
      </c>
      <c r="F12" s="145">
        <v>0.2</v>
      </c>
      <c r="G12" s="146">
        <v>0</v>
      </c>
      <c r="H12" s="21">
        <v>1</v>
      </c>
      <c r="I12" s="27">
        <v>0</v>
      </c>
      <c r="J12" s="27">
        <v>0</v>
      </c>
      <c r="K12" s="145">
        <v>1</v>
      </c>
      <c r="L12" s="147" t="s">
        <v>45</v>
      </c>
      <c r="M12" s="22">
        <v>176.08</v>
      </c>
      <c r="N12" s="22" t="s">
        <v>45</v>
      </c>
      <c r="O12" s="22" t="s">
        <v>45</v>
      </c>
      <c r="P12" s="149">
        <f t="shared" si="0"/>
        <v>176.08</v>
      </c>
      <c r="Q12" s="150" t="s">
        <v>154</v>
      </c>
      <c r="R12" s="150" t="s">
        <v>155</v>
      </c>
      <c r="S12" s="154"/>
      <c r="T12" s="39" t="s">
        <v>156</v>
      </c>
      <c r="U12" s="152" t="s">
        <v>157</v>
      </c>
      <c r="V12" s="57">
        <v>0.75</v>
      </c>
      <c r="W12" s="180">
        <v>44469</v>
      </c>
      <c r="X12" s="24" t="s">
        <v>211</v>
      </c>
      <c r="Y12" s="43"/>
    </row>
    <row r="13" spans="1:25" ht="43.5" customHeight="1" x14ac:dyDescent="0.35">
      <c r="A13" s="153">
        <v>9</v>
      </c>
      <c r="B13" s="155" t="s">
        <v>186</v>
      </c>
      <c r="C13" s="156" t="s">
        <v>58</v>
      </c>
      <c r="D13" s="41" t="s">
        <v>187</v>
      </c>
      <c r="E13" s="144" t="s">
        <v>153</v>
      </c>
      <c r="F13" s="157">
        <v>0.5</v>
      </c>
      <c r="G13" s="146">
        <v>0</v>
      </c>
      <c r="H13" s="27">
        <v>0</v>
      </c>
      <c r="I13" s="21">
        <v>1</v>
      </c>
      <c r="J13" s="17">
        <v>0</v>
      </c>
      <c r="K13" s="145">
        <v>1</v>
      </c>
      <c r="L13" s="147" t="s">
        <v>45</v>
      </c>
      <c r="M13" s="22" t="s">
        <v>45</v>
      </c>
      <c r="N13" s="22">
        <v>2725</v>
      </c>
      <c r="O13" s="22" t="s">
        <v>45</v>
      </c>
      <c r="P13" s="149">
        <v>2725</v>
      </c>
      <c r="Q13" s="150" t="s">
        <v>188</v>
      </c>
      <c r="R13" s="150" t="s">
        <v>58</v>
      </c>
      <c r="S13" s="41" t="s">
        <v>189</v>
      </c>
      <c r="T13" s="39" t="s">
        <v>190</v>
      </c>
      <c r="U13" s="152" t="s">
        <v>191</v>
      </c>
      <c r="V13" s="200">
        <v>0.5</v>
      </c>
      <c r="W13" s="24" t="s">
        <v>192</v>
      </c>
      <c r="X13" s="201" t="s">
        <v>193</v>
      </c>
      <c r="Y13" s="43"/>
    </row>
    <row r="14" spans="1:25" ht="55" customHeight="1" thickBot="1" x14ac:dyDescent="0.4">
      <c r="A14" s="158">
        <v>10</v>
      </c>
      <c r="B14" s="159" t="s">
        <v>194</v>
      </c>
      <c r="C14" s="160" t="s">
        <v>58</v>
      </c>
      <c r="D14" s="161" t="s">
        <v>195</v>
      </c>
      <c r="E14" s="162" t="s">
        <v>153</v>
      </c>
      <c r="F14" s="163">
        <v>0.12</v>
      </c>
      <c r="G14" s="164">
        <v>0</v>
      </c>
      <c r="H14" s="165">
        <v>0</v>
      </c>
      <c r="I14" s="165">
        <v>0</v>
      </c>
      <c r="J14" s="166">
        <v>1</v>
      </c>
      <c r="K14" s="167">
        <v>1</v>
      </c>
      <c r="L14" s="168" t="s">
        <v>45</v>
      </c>
      <c r="M14" s="169" t="s">
        <v>45</v>
      </c>
      <c r="N14" s="169">
        <v>3650</v>
      </c>
      <c r="O14" s="169" t="s">
        <v>45</v>
      </c>
      <c r="P14" s="170">
        <v>3650</v>
      </c>
      <c r="Q14" s="171" t="s">
        <v>196</v>
      </c>
      <c r="R14" s="171" t="s">
        <v>58</v>
      </c>
      <c r="S14" s="172" t="s">
        <v>197</v>
      </c>
      <c r="T14" s="173" t="s">
        <v>156</v>
      </c>
      <c r="U14" s="174" t="s">
        <v>198</v>
      </c>
      <c r="V14" s="200">
        <v>0.2</v>
      </c>
      <c r="W14" s="40">
        <v>45626</v>
      </c>
      <c r="X14" s="202" t="s">
        <v>210</v>
      </c>
      <c r="Y14" s="43"/>
    </row>
    <row r="19" spans="17:17" x14ac:dyDescent="0.35">
      <c r="Q19" s="175"/>
    </row>
    <row r="20" spans="17:17" x14ac:dyDescent="0.35">
      <c r="Q20" s="176"/>
    </row>
  </sheetData>
  <protectedRanges>
    <protectedRange algorithmName="SHA-512" hashValue="Gcufek3HNtYk8hZIcBxNaydca4LmRN+LajZm9vqFHA29VMq6Jq9k4TTsjS3Yz1KKgdW90YqwAPguVtPRlDVf6g==" saltValue="OLodEqH9HHcF4WnsKnbDyg==" spinCount="100000" sqref="Y5:Y14" name="Reporte Avance_1"/>
  </protectedRanges>
  <mergeCells count="18">
    <mergeCell ref="A3:A4"/>
    <mergeCell ref="B3:B4"/>
    <mergeCell ref="C3:C4"/>
    <mergeCell ref="D3:D4"/>
    <mergeCell ref="E3:E4"/>
    <mergeCell ref="S3:S4"/>
    <mergeCell ref="T3:T4"/>
    <mergeCell ref="U3:U4"/>
    <mergeCell ref="W3:W4"/>
    <mergeCell ref="C1:C2"/>
    <mergeCell ref="V2:Y2"/>
    <mergeCell ref="F3:F4"/>
    <mergeCell ref="G3:K3"/>
    <mergeCell ref="L3:P3"/>
    <mergeCell ref="X3:X4"/>
    <mergeCell ref="Y3:Y4"/>
    <mergeCell ref="Q3:Q4"/>
    <mergeCell ref="R3:R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Portada</vt:lpstr>
      <vt:lpstr>Preinversion PIAAG</vt:lpstr>
      <vt:lpstr>Preinversion+Ejecucion PIAAG</vt:lpstr>
      <vt:lpstr>Ejecucion PIAAG</vt:lpstr>
      <vt:lpstr>Proyectos Gestion PIAAG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dc:creator>
  <cp:lastModifiedBy>Vivian</cp:lastModifiedBy>
  <dcterms:created xsi:type="dcterms:W3CDTF">2019-09-10T19:55:39Z</dcterms:created>
  <dcterms:modified xsi:type="dcterms:W3CDTF">2020-07-31T18:03:13Z</dcterms:modified>
</cp:coreProperties>
</file>